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thore\Desktop\"/>
    </mc:Choice>
  </mc:AlternateContent>
  <bookViews>
    <workbookView xWindow="0" yWindow="0" windowWidth="20490" windowHeight="7905" activeTab="1"/>
  </bookViews>
  <sheets>
    <sheet name="302" sheetId="1" r:id="rId1"/>
    <sheet name="302+" sheetId="2" r:id="rId2"/>
  </sheets>
  <externalReferences>
    <externalReference r:id="rId3"/>
  </externalReferences>
  <definedNames>
    <definedName name="newbasicPB4">[1]Sheet1!$T$4:$T$37</definedName>
    <definedName name="oldbasicPB4">[1]Sheet1!$S$4:$S$37</definedName>
    <definedName name="_xlnm.Print_Area" localSheetId="1">'302+'!$A$1:$H$54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" l="1"/>
  <c r="K20" i="2"/>
  <c r="L41" i="2"/>
  <c r="K39" i="2"/>
  <c r="K38" i="2"/>
  <c r="K37" i="2"/>
  <c r="L35" i="2"/>
  <c r="K30" i="2"/>
  <c r="K29" i="2"/>
  <c r="K28" i="2"/>
  <c r="K27" i="2"/>
  <c r="G51" i="2"/>
  <c r="G50" i="2"/>
  <c r="G49" i="2"/>
  <c r="G48" i="2"/>
  <c r="G33" i="2"/>
  <c r="F28" i="2"/>
  <c r="F27" i="2"/>
  <c r="G19" i="2"/>
  <c r="F11" i="2"/>
  <c r="G8" i="2"/>
  <c r="G7" i="2"/>
  <c r="A53" i="2" l="1"/>
  <c r="H51" i="2"/>
  <c r="G39" i="2"/>
  <c r="C38" i="2"/>
  <c r="L40" i="2"/>
  <c r="L30" i="2"/>
  <c r="L29" i="2"/>
  <c r="F29" i="2"/>
  <c r="G29" i="2" s="1"/>
  <c r="E22" i="2"/>
  <c r="G21" i="2"/>
  <c r="G34" i="2"/>
  <c r="F13" i="2"/>
  <c r="G9" i="2"/>
  <c r="H5" i="2"/>
  <c r="D56" i="1"/>
  <c r="D50" i="1"/>
  <c r="F46" i="1"/>
  <c r="F50" i="1" s="1"/>
  <c r="D38" i="1"/>
  <c r="E30" i="1"/>
  <c r="F9" i="1"/>
  <c r="D9" i="1" s="1"/>
  <c r="D8" i="1" s="1"/>
  <c r="F13" i="1" s="1"/>
  <c r="F25" i="1" s="1"/>
  <c r="D25" i="1" s="1"/>
  <c r="D24" i="1" s="1"/>
  <c r="L32" i="2" l="1"/>
  <c r="L42" i="2" s="1"/>
  <c r="L43" i="2" s="1"/>
  <c r="G14" i="2" s="1"/>
  <c r="H14" i="2" s="1"/>
  <c r="H35" i="2"/>
  <c r="F10" i="2"/>
  <c r="G11" i="2" s="1"/>
  <c r="H11" i="2" s="1"/>
  <c r="H22" i="2"/>
  <c r="H24" i="2" l="1"/>
  <c r="E36" i="2" s="1"/>
  <c r="H36" i="2" s="1"/>
  <c r="H40" i="2" l="1"/>
  <c r="H41" i="2"/>
  <c r="E38" i="2"/>
  <c r="G38" i="2" s="1"/>
  <c r="H39" i="2" s="1"/>
  <c r="H42" i="2" l="1"/>
  <c r="H43" i="2" l="1"/>
  <c r="H44" i="2" s="1"/>
  <c r="H46" i="2" s="1"/>
  <c r="H52" i="2" s="1"/>
  <c r="B52" i="2" s="1"/>
</calcChain>
</file>

<file path=xl/comments1.xml><?xml version="1.0" encoding="utf-8"?>
<comments xmlns="http://schemas.openxmlformats.org/spreadsheetml/2006/main">
  <authors>
    <author>RATHORE</author>
    <author>rathore's</author>
  </authors>
  <commentList>
    <comment ref="C38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8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9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0" authorId="1" shapeId="0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1" authorId="1" shapeId="0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2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<sst xmlns="http://schemas.openxmlformats.org/spreadsheetml/2006/main" count="177" uniqueCount="165">
  <si>
    <t>Case Study on ITR-3 (302)</t>
  </si>
  <si>
    <t>Trading Account for the year ending March 31, 2020</t>
  </si>
  <si>
    <t>Particulars</t>
  </si>
  <si>
    <t>Amount</t>
  </si>
  <si>
    <t>Particular</t>
  </si>
  <si>
    <t>Opening Stock of finished goods</t>
  </si>
  <si>
    <t>Gross Receipt of business</t>
  </si>
  <si>
    <t>Net Purchases</t>
  </si>
  <si>
    <t>IGST in respect of goods supplied</t>
  </si>
  <si>
    <t>Direct expenses (other expenses)</t>
  </si>
  <si>
    <t>Closing Stock of finished goods</t>
  </si>
  <si>
    <t>IGST in respect of goods purchased</t>
  </si>
  <si>
    <t xml:space="preserve">Gross Profit transferred to P &amp; L A/c </t>
  </si>
  <si>
    <t>Profit and loss Account for the year ending March 31, 2020</t>
  </si>
  <si>
    <t>Rents</t>
  </si>
  <si>
    <t xml:space="preserve">Gross Profit transferred from P &amp; L A/c </t>
  </si>
  <si>
    <t>Insurance</t>
  </si>
  <si>
    <t>Salaries and wages</t>
  </si>
  <si>
    <t>Bonus</t>
  </si>
  <si>
    <t>Workmen and staff welfare expenses</t>
  </si>
  <si>
    <t>Advertising</t>
  </si>
  <si>
    <t>Commission</t>
  </si>
  <si>
    <t>Audit fee</t>
  </si>
  <si>
    <r>
      <rPr>
        <sz val="12"/>
        <color rgb="FFC00000"/>
        <rFont val="Times New Roman"/>
        <family val="1"/>
      </rPr>
      <t>Rates</t>
    </r>
    <r>
      <rPr>
        <sz val="12"/>
        <color theme="1"/>
        <rFont val="Times New Roman"/>
        <family val="1"/>
      </rPr>
      <t xml:space="preserve"> and taxes (IGST)</t>
    </r>
  </si>
  <si>
    <t>Other expenses (Mis.)</t>
  </si>
  <si>
    <t>Depreciation</t>
  </si>
  <si>
    <t xml:space="preserve">Net Profit transferred to Profit and loss A/c </t>
  </si>
  <si>
    <t>B5. Other information regarding Profit and gain from business and profession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</si>
  <si>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Other expenses include contingent liability 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</si>
  <si>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Advt exp include a payment made by Cash 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</si>
  <si>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Rates and taxes (IGST) include fine/penalty </t>
    </r>
  </si>
  <si>
    <t>4.   No TDS has been deducted on commission.</t>
  </si>
  <si>
    <t>B6. Depreciation</t>
  </si>
  <si>
    <t>Plant and Machinery</t>
  </si>
  <si>
    <t>Rate</t>
  </si>
  <si>
    <t>Written down value on 01/04/2019</t>
  </si>
  <si>
    <t>Addition for a period of 180 or more days</t>
  </si>
  <si>
    <t>Sold  asset and used more than 180 days</t>
  </si>
  <si>
    <t xml:space="preserve">Addition which was used for 179 days </t>
  </si>
  <si>
    <t>Written down value on 31/03/2020</t>
  </si>
  <si>
    <t>• Additional Depreciation is not allowed on any asset.</t>
  </si>
  <si>
    <t>B7. Balance sheet</t>
  </si>
  <si>
    <t>Balance sheet as on March 31, 2020</t>
  </si>
  <si>
    <t>Proprietor's  Capital</t>
  </si>
  <si>
    <t>Net Fixed Asset</t>
  </si>
  <si>
    <t>Creditors</t>
  </si>
  <si>
    <t>Long term investment (Quoted)</t>
  </si>
  <si>
    <t>Liability for Leased Assets</t>
  </si>
  <si>
    <t>Short term investment (Pref Shares)</t>
  </si>
  <si>
    <t>Inventories (Finished Goods)</t>
  </si>
  <si>
    <t>Debtors</t>
  </si>
  <si>
    <t>Cash in hand</t>
  </si>
  <si>
    <t>Balance with bank</t>
  </si>
  <si>
    <t>C2. Income details of house property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</si>
  <si>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Gross rent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</si>
  <si>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Standard rent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</si>
  <si>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Municipal tax due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</si>
  <si>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Municipal tax paid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</si>
  <si>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Interest on capital borrowed</t>
    </r>
  </si>
  <si>
    <t>Part D: Information regarding Income from other sources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</si>
  <si>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Gift received from Brother</t>
    </r>
  </si>
  <si>
    <t>2.   Gift in kind received from Friend without consideration</t>
  </si>
  <si>
    <t xml:space="preserve">3.    Bank Saving Interest </t>
  </si>
  <si>
    <t xml:space="preserve">4.   Fixed deposit Bank Interest (Net value/After TDS of 10%) </t>
  </si>
  <si>
    <t>Part E: Information regarding Investments u/s 80 C to 80U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</si>
  <si>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Investment under ELSS till 31/03/2020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</si>
  <si>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Investment under ELSS during 01/04/2020 to 31/07/2020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</si>
  <si>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Medical insurance premium of self and family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</si>
  <si>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New pension scheme</t>
    </r>
  </si>
  <si>
    <t xml:space="preserve">5.   Donation to Political Party by cheque </t>
  </si>
  <si>
    <t>Part G: Information regarding Advance tax and self assessment tax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</si>
  <si>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BSR Code (HDFC,  New Delhi)</t>
    </r>
  </si>
  <si>
    <t>5100015</t>
  </si>
  <si>
    <t>5100035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</si>
  <si>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Date of Deposit: 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</si>
  <si>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Serial No. of Challan</t>
    </r>
  </si>
  <si>
    <t>00078</t>
  </si>
  <si>
    <t>00080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</si>
  <si>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Amount</t>
    </r>
  </si>
  <si>
    <t>Part I: Information regarding TDS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</si>
  <si>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Name of the Tenant </t>
    </r>
  </si>
  <si>
    <t>Govind Sagar</t>
  </si>
  <si>
    <t>Canara Bank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</si>
  <si>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TAN</t>
    </r>
  </si>
  <si>
    <t>KNPG12345E</t>
  </si>
  <si>
    <t>HYDC09551D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</si>
  <si>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Amount of TDS deducted </t>
    </r>
  </si>
  <si>
    <t>Case Study-302,  P-17 to P-21</t>
  </si>
  <si>
    <t>A S S E S S M E N T   Y E A R  :  2 0  2 0  - 21</t>
  </si>
  <si>
    <t>Case Study-302</t>
  </si>
  <si>
    <r>
      <t>Varun &amp; Jyoti</t>
    </r>
    <r>
      <rPr>
        <sz val="8"/>
        <color rgb="FF0066FF"/>
        <rFont val="Arial"/>
        <family val="2"/>
      </rPr>
      <t xml:space="preserve"> First Ed. </t>
    </r>
    <r>
      <rPr>
        <sz val="8"/>
        <color rgb="FFC00000"/>
        <rFont val="Arial"/>
        <family val="2"/>
      </rPr>
      <t>Jan-2021</t>
    </r>
  </si>
  <si>
    <t>C O M P U T A T I O N   O F   I N C O M E   A N D   T A X   P A I D</t>
  </si>
  <si>
    <r>
      <t xml:space="preserve">SALARIES </t>
    </r>
    <r>
      <rPr>
        <sz val="9"/>
        <color theme="1"/>
        <rFont val="Arial"/>
        <family val="2"/>
      </rPr>
      <t>U/S 15-17</t>
    </r>
  </si>
  <si>
    <t>Amount (Rs.)</t>
  </si>
  <si>
    <t>SALARY RECEIVED</t>
  </si>
  <si>
    <t>LESS: EXEMPTED  ALLOWANCES U/S 10</t>
  </si>
  <si>
    <r>
      <t xml:space="preserve">HOUSE PROPERTY </t>
    </r>
    <r>
      <rPr>
        <sz val="9"/>
        <color theme="1"/>
        <rFont val="Arial"/>
        <family val="2"/>
      </rPr>
      <t>U/S 22-27</t>
    </r>
  </si>
  <si>
    <t>GROSS ANNUAL VALUE</t>
  </si>
  <si>
    <t>LESS LOCAL TAXES PAID</t>
  </si>
  <si>
    <t>Net Annual Vaue</t>
  </si>
  <si>
    <t xml:space="preserve">Less Std Ded </t>
  </si>
  <si>
    <t>Less Interest on H Loan</t>
  </si>
  <si>
    <r>
      <t xml:space="preserve">INCOME FROM BUSINESS OR PROFESSION </t>
    </r>
    <r>
      <rPr>
        <sz val="9"/>
        <color theme="1"/>
        <rFont val="Arial"/>
        <family val="2"/>
      </rPr>
      <t>U/S 28-44</t>
    </r>
  </si>
  <si>
    <t>Not Required</t>
  </si>
  <si>
    <t xml:space="preserve">Sec 44AB  Tax Audit </t>
  </si>
  <si>
    <t>INCOME AS PER SCHEDULE B/P</t>
  </si>
  <si>
    <r>
      <t xml:space="preserve">CAPITAL GAINS </t>
    </r>
    <r>
      <rPr>
        <sz val="9"/>
        <color theme="1"/>
        <rFont val="Arial"/>
        <family val="2"/>
      </rPr>
      <t>U/S 45 - 55</t>
    </r>
  </si>
  <si>
    <t xml:space="preserve">SHORT TERM CAPITAL GAIN  </t>
  </si>
  <si>
    <t xml:space="preserve">LONG TERM CAPITAL GAIN </t>
  </si>
  <si>
    <r>
      <t xml:space="preserve">OTHER SOURCES </t>
    </r>
    <r>
      <rPr>
        <sz val="9"/>
        <color theme="1"/>
        <rFont val="Arial"/>
        <family val="2"/>
      </rPr>
      <t>U/S 56-59</t>
    </r>
  </si>
  <si>
    <t>S B INTT</t>
  </si>
  <si>
    <t>Gift Received</t>
  </si>
  <si>
    <t>BANK  FDR INTT</t>
  </si>
  <si>
    <t>Brother</t>
  </si>
  <si>
    <t>GIFT FROM NON-RELATIVES</t>
  </si>
  <si>
    <t xml:space="preserve">Friend (In Kind-Moveable) </t>
  </si>
  <si>
    <t>GIFT FROM RELATIVES</t>
  </si>
  <si>
    <t xml:space="preserve">GROSS TOTAL INCOME </t>
  </si>
  <si>
    <r>
      <t xml:space="preserve">LESS: DEDUCTIONS UNDER CHAPTER VI-A </t>
    </r>
    <r>
      <rPr>
        <sz val="9"/>
        <color theme="1"/>
        <rFont val="Arial"/>
        <family val="2"/>
      </rPr>
      <t>U/S 80</t>
    </r>
  </si>
  <si>
    <t xml:space="preserve">Section 80C </t>
  </si>
  <si>
    <t>PM @ 15%</t>
  </si>
  <si>
    <t>ELSS  (Till 31-03-2020)</t>
  </si>
  <si>
    <t>Assets Balance as on 01-04-19</t>
  </si>
  <si>
    <t>ELSS (01-04-20 to 31-07-20)</t>
  </si>
  <si>
    <t xml:space="preserve">Sold (More than 180 or more) </t>
  </si>
  <si>
    <t>Purchased (180 or More)</t>
  </si>
  <si>
    <t xml:space="preserve">Section 80CCD(1) </t>
  </si>
  <si>
    <t>Purchased (Less than 180)</t>
  </si>
  <si>
    <t xml:space="preserve">Section 80CCD(1B) </t>
  </si>
  <si>
    <t xml:space="preserve">Sold (Less than 180) </t>
  </si>
  <si>
    <t>Section 80D</t>
  </si>
  <si>
    <t xml:space="preserve">Total Dep </t>
  </si>
  <si>
    <t>Section 80GGC</t>
  </si>
  <si>
    <t>Section 80TTA</t>
  </si>
  <si>
    <t xml:space="preserve">Net Profit as per P &amp; L A/c </t>
  </si>
  <si>
    <t xml:space="preserve">TOTAL  INCOME </t>
  </si>
  <si>
    <t>Rounding Off u/s 288A</t>
  </si>
  <si>
    <t>Other Information</t>
  </si>
  <si>
    <t xml:space="preserve">TAX ON TOTAL INCOME </t>
  </si>
  <si>
    <t xml:space="preserve">INCOME  </t>
  </si>
  <si>
    <t>RATE</t>
  </si>
  <si>
    <t>TAX</t>
  </si>
  <si>
    <t>Contingent Liab             7h</t>
  </si>
  <si>
    <t>NORMAL</t>
  </si>
  <si>
    <t>Cash Payment               9b</t>
  </si>
  <si>
    <t xml:space="preserve">SPECIAL </t>
  </si>
  <si>
    <t>Penalty                           7f</t>
  </si>
  <si>
    <r>
      <t xml:space="preserve">LESS : REBATE  u/s 87A </t>
    </r>
    <r>
      <rPr>
        <sz val="8"/>
        <color theme="1"/>
        <rFont val="Arial Narrow"/>
        <family val="2"/>
      </rPr>
      <t>(Rs. 12500, if Total Income upto Rs. 5 Lakhs)</t>
    </r>
  </si>
  <si>
    <t>No TDS on Comm         8A(b)</t>
  </si>
  <si>
    <r>
      <t xml:space="preserve">ADD : SURCHARGE  </t>
    </r>
    <r>
      <rPr>
        <sz val="8"/>
        <rFont val="Arial"/>
        <family val="2"/>
      </rPr>
      <t xml:space="preserve">(10 % exceeding 50 Lakhs;  15% exceeding  100 Lakhs) </t>
    </r>
  </si>
  <si>
    <r>
      <t xml:space="preserve">Add Depreciation  as per  </t>
    </r>
    <r>
      <rPr>
        <sz val="9"/>
        <color rgb="FFFF0000"/>
        <rFont val="Arial"/>
        <family val="2"/>
      </rPr>
      <t xml:space="preserve">P &amp; L A/c </t>
    </r>
  </si>
  <si>
    <r>
      <t>Less Dep as per</t>
    </r>
    <r>
      <rPr>
        <sz val="9"/>
        <color rgb="FFFF0000"/>
        <rFont val="Arial"/>
        <family val="2"/>
      </rPr>
      <t xml:space="preserve"> Income Tax Act </t>
    </r>
  </si>
  <si>
    <t>ADD : EDUCATION &amp; HEALTH CESS (4 % ON TAX PAYABLE)</t>
  </si>
  <si>
    <t xml:space="preserve">Income from Business / Profession </t>
  </si>
  <si>
    <t>TOTAL TAX PAYABLE</t>
  </si>
  <si>
    <r>
      <t xml:space="preserve">ADD: INTEREST (234A, 234B &amp; 234C) and LATE Fees U/S 234F </t>
    </r>
    <r>
      <rPr>
        <b/>
        <sz val="8"/>
        <color rgb="FFFF0000"/>
        <rFont val="Arial"/>
        <family val="2"/>
      </rPr>
      <t xml:space="preserve">(Ignored) </t>
    </r>
  </si>
  <si>
    <t xml:space="preserve">TAX PAID U/S 199 : </t>
  </si>
  <si>
    <t xml:space="preserve">ADVANCE TAX PAID U/S 210 </t>
  </si>
  <si>
    <t>TDS U/S 194-I</t>
  </si>
  <si>
    <t>Rent</t>
  </si>
  <si>
    <t>TDS U/S 194A</t>
  </si>
  <si>
    <t>Bank FDR Intt</t>
  </si>
  <si>
    <t>Rounding Off u/s 288B</t>
  </si>
  <si>
    <r>
      <t xml:space="preserve"> </t>
    </r>
    <r>
      <rPr>
        <b/>
        <sz val="8"/>
        <color rgb="FF7030A0"/>
        <rFont val="Arial"/>
        <family val="2"/>
      </rPr>
      <t>Dr S.B. Rathore,</t>
    </r>
    <r>
      <rPr>
        <b/>
        <sz val="8"/>
        <rFont val="Arial"/>
        <family val="2"/>
      </rPr>
      <t xml:space="preserve"> Former Associate Professor of Commerce, Shyam Lal College  </t>
    </r>
    <r>
      <rPr>
        <b/>
        <sz val="8"/>
        <color rgb="FF7030A0"/>
        <rFont val="Arial"/>
        <family val="2"/>
      </rPr>
      <t># 9811116835</t>
    </r>
  </si>
  <si>
    <t xml:space="preserve">Schedule 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</si>
</sst>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s.&quot;\ #,##0;[Red]&quot;Rs.&quot;\ \-#,##0"/>
  </numFmts>
  <fonts count="56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7"/>
      <color theme="1"/>
      <name val="Times New Roman"/>
      <family val="1"/>
    </font>
    <font>
      <sz val="12"/>
      <color rgb="FFC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66FF"/>
      <name val="Times New Roman"/>
      <family val="1"/>
    </font>
    <font>
      <b/>
      <sz val="11"/>
      <color rgb="FF0066FF"/>
      <name val="Times New Roman"/>
      <family val="1"/>
    </font>
    <font>
      <sz val="12"/>
      <color rgb="FF0066FF"/>
      <name val="Times New Roman"/>
      <family val="1"/>
    </font>
    <font>
      <sz val="10"/>
      <name val="Arial"/>
      <family val="2"/>
    </font>
    <font>
      <sz val="8"/>
      <color rgb="FF7030A0"/>
      <name val="Arial"/>
      <family val="2"/>
    </font>
    <font>
      <b/>
      <sz val="9"/>
      <color theme="1"/>
      <name val="Lucida Console"/>
      <family val="3"/>
    </font>
    <font>
      <sz val="10"/>
      <color rgb="FFC00000"/>
      <name val="Arial"/>
      <family val="2"/>
    </font>
    <font>
      <sz val="11"/>
      <color theme="1"/>
      <name val="Arial"/>
      <family val="2"/>
    </font>
    <font>
      <sz val="8"/>
      <color rgb="FFC00000"/>
      <name val="Arial"/>
      <family val="2"/>
    </font>
    <font>
      <sz val="8"/>
      <color rgb="FF0066FF"/>
      <name val="Arial"/>
      <family val="2"/>
    </font>
    <font>
      <b/>
      <sz val="9"/>
      <color theme="1"/>
      <name val="High Tower Text"/>
      <family val="1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i/>
      <sz val="9"/>
      <color rgb="FFC00000"/>
      <name val="Arial"/>
      <family val="2"/>
    </font>
    <font>
      <sz val="9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8"/>
      <color rgb="FF080CB8"/>
      <name val="Arial"/>
      <family val="2"/>
    </font>
    <font>
      <b/>
      <sz val="11"/>
      <color theme="1"/>
      <name val="Times New Roman"/>
      <family val="1"/>
    </font>
    <font>
      <i/>
      <sz val="8"/>
      <color theme="8" tint="-0.249977111117893"/>
      <name val="Arial"/>
      <family val="2"/>
    </font>
    <font>
      <i/>
      <sz val="8"/>
      <color rgb="FFC00000"/>
      <name val="Arial"/>
      <family val="2"/>
    </font>
    <font>
      <i/>
      <sz val="9"/>
      <color theme="8" tint="-0.249977111117893"/>
      <name val="Arial"/>
      <family val="2"/>
    </font>
    <font>
      <sz val="9"/>
      <color theme="1"/>
      <name val="Times New Roman"/>
      <family val="1"/>
    </font>
    <font>
      <u/>
      <sz val="9"/>
      <color theme="1"/>
      <name val="Arial"/>
      <family val="2"/>
    </font>
    <font>
      <i/>
      <u/>
      <sz val="9"/>
      <color theme="1"/>
      <name val="Arial"/>
      <family val="2"/>
    </font>
    <font>
      <sz val="9"/>
      <color rgb="FF7030A0"/>
      <name val="Arial"/>
      <family val="2"/>
    </font>
    <font>
      <b/>
      <sz val="9"/>
      <color theme="1"/>
      <name val="Arial"/>
      <family val="2"/>
    </font>
    <font>
      <sz val="9"/>
      <color rgb="FF0070C0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b/>
      <sz val="8"/>
      <name val="Arial"/>
      <family val="2"/>
    </font>
    <font>
      <b/>
      <sz val="8"/>
      <color rgb="FF7030A0"/>
      <name val="Arial"/>
      <family val="2"/>
    </font>
    <font>
      <sz val="8"/>
      <color rgb="FF0070C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21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justify"/>
    </xf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1" fontId="8" fillId="0" borderId="1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wrapText="1"/>
    </xf>
    <xf numFmtId="1" fontId="8" fillId="0" borderId="5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wrapText="1"/>
    </xf>
    <xf numFmtId="1" fontId="8" fillId="0" borderId="6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/>
    <xf numFmtId="2" fontId="3" fillId="0" borderId="1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/>
    <xf numFmtId="1" fontId="3" fillId="0" borderId="0" xfId="0" applyNumberFormat="1" applyFont="1" applyFill="1" applyBorder="1" applyAlignment="1">
      <alignment horizontal="left" wrapText="1"/>
    </xf>
    <xf numFmtId="1" fontId="10" fillId="0" borderId="0" xfId="0" applyNumberFormat="1" applyFont="1" applyFill="1" applyBorder="1" applyAlignment="1">
      <alignment horizontal="left" wrapText="1"/>
    </xf>
    <xf numFmtId="9" fontId="3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center" wrapText="1"/>
    </xf>
    <xf numFmtId="1" fontId="7" fillId="0" borderId="5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justify"/>
    </xf>
    <xf numFmtId="0" fontId="3" fillId="0" borderId="1" xfId="0" applyFont="1" applyFill="1" applyBorder="1" applyAlignment="1">
      <alignment horizontal="justify" wrapText="1"/>
    </xf>
    <xf numFmtId="0" fontId="1" fillId="0" borderId="1" xfId="0" applyFont="1" applyFill="1" applyBorder="1" applyAlignment="1">
      <alignment horizontal="justify" wrapText="1"/>
    </xf>
    <xf numFmtId="0" fontId="3" fillId="0" borderId="2" xfId="0" applyFont="1" applyBorder="1" applyAlignment="1"/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4" fillId="0" borderId="0" xfId="1" applyFont="1"/>
    <xf numFmtId="0" fontId="15" fillId="0" borderId="0" xfId="1" applyFont="1"/>
    <xf numFmtId="0" fontId="18" fillId="0" borderId="0" xfId="1" applyFont="1" applyBorder="1" applyAlignment="1">
      <alignment horizontal="center"/>
    </xf>
    <xf numFmtId="0" fontId="19" fillId="0" borderId="0" xfId="1" applyFont="1"/>
    <xf numFmtId="1" fontId="20" fillId="0" borderId="7" xfId="1" applyNumberFormat="1" applyFont="1" applyBorder="1" applyAlignment="1" applyProtection="1">
      <alignment shrinkToFit="1"/>
    </xf>
    <xf numFmtId="0" fontId="21" fillId="0" borderId="8" xfId="1" applyFont="1" applyBorder="1"/>
    <xf numFmtId="0" fontId="19" fillId="0" borderId="8" xfId="1" applyFont="1" applyBorder="1"/>
    <xf numFmtId="0" fontId="23" fillId="0" borderId="13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20" fillId="0" borderId="14" xfId="1" applyFont="1" applyBorder="1" applyAlignment="1">
      <alignment shrinkToFit="1"/>
    </xf>
    <xf numFmtId="0" fontId="21" fillId="0" borderId="0" xfId="1" applyFont="1" applyBorder="1"/>
    <xf numFmtId="0" fontId="22" fillId="0" borderId="0" xfId="1" applyFont="1" applyBorder="1" applyAlignment="1">
      <alignment horizontal="left"/>
    </xf>
    <xf numFmtId="0" fontId="20" fillId="0" borderId="0" xfId="1" applyFont="1" applyBorder="1"/>
    <xf numFmtId="0" fontId="19" fillId="0" borderId="0" xfId="1" applyFont="1" applyFill="1" applyBorder="1"/>
    <xf numFmtId="0" fontId="19" fillId="2" borderId="0" xfId="1" applyFont="1" applyFill="1" applyBorder="1"/>
    <xf numFmtId="1" fontId="24" fillId="0" borderId="15" xfId="1" applyNumberFormat="1" applyFont="1" applyBorder="1"/>
    <xf numFmtId="1" fontId="24" fillId="0" borderId="0" xfId="1" applyNumberFormat="1" applyFont="1" applyBorder="1"/>
    <xf numFmtId="0" fontId="22" fillId="0" borderId="0" xfId="1" applyFont="1" applyBorder="1"/>
    <xf numFmtId="0" fontId="19" fillId="0" borderId="0" xfId="1" applyFont="1" applyBorder="1"/>
    <xf numFmtId="0" fontId="19" fillId="2" borderId="16" xfId="1" applyFont="1" applyFill="1" applyBorder="1"/>
    <xf numFmtId="0" fontId="21" fillId="0" borderId="0" xfId="1" applyFont="1" applyFill="1" applyBorder="1"/>
    <xf numFmtId="0" fontId="25" fillId="0" borderId="0" xfId="1" applyFont="1" applyFill="1" applyBorder="1"/>
    <xf numFmtId="0" fontId="26" fillId="0" borderId="0" xfId="1" applyFont="1" applyBorder="1" applyAlignment="1">
      <alignment horizontal="left"/>
    </xf>
    <xf numFmtId="0" fontId="27" fillId="0" borderId="0" xfId="1" applyFont="1" applyBorder="1"/>
    <xf numFmtId="1" fontId="19" fillId="2" borderId="0" xfId="1" applyNumberFormat="1" applyFont="1" applyFill="1" applyBorder="1"/>
    <xf numFmtId="0" fontId="28" fillId="0" borderId="0" xfId="1" applyFont="1" applyBorder="1" applyAlignment="1">
      <alignment horizontal="left"/>
    </xf>
    <xf numFmtId="1" fontId="19" fillId="2" borderId="17" xfId="1" applyNumberFormat="1" applyFont="1" applyFill="1" applyBorder="1"/>
    <xf numFmtId="1" fontId="19" fillId="0" borderId="0" xfId="1" applyNumberFormat="1" applyFont="1"/>
    <xf numFmtId="0" fontId="22" fillId="0" borderId="0" xfId="1" applyFont="1" applyBorder="1" applyAlignment="1">
      <alignment horizontal="left" indent="1"/>
    </xf>
    <xf numFmtId="1" fontId="19" fillId="0" borderId="0" xfId="1" applyNumberFormat="1" applyFont="1" applyFill="1" applyBorder="1"/>
    <xf numFmtId="0" fontId="19" fillId="0" borderId="0" xfId="1" applyFont="1" applyBorder="1" applyAlignment="1">
      <alignment horizontal="left" indent="1"/>
    </xf>
    <xf numFmtId="0" fontId="29" fillId="0" borderId="0" xfId="1" applyFont="1" applyBorder="1"/>
    <xf numFmtId="1" fontId="19" fillId="0" borderId="17" xfId="1" applyNumberFormat="1" applyFont="1" applyFill="1" applyBorder="1"/>
    <xf numFmtId="1" fontId="19" fillId="2" borderId="16" xfId="1" applyNumberFormat="1" applyFont="1" applyFill="1" applyBorder="1"/>
    <xf numFmtId="0" fontId="30" fillId="0" borderId="0" xfId="1" applyFont="1" applyFill="1" applyBorder="1"/>
    <xf numFmtId="0" fontId="31" fillId="0" borderId="0" xfId="1" applyFont="1" applyBorder="1" applyAlignment="1">
      <alignment horizontal="center"/>
    </xf>
    <xf numFmtId="164" fontId="30" fillId="0" borderId="0" xfId="1" applyNumberFormat="1" applyFont="1" applyFill="1" applyBorder="1"/>
    <xf numFmtId="164" fontId="30" fillId="2" borderId="0" xfId="1" applyNumberFormat="1" applyFont="1" applyFill="1" applyBorder="1" applyAlignment="1">
      <alignment horizontal="left" indent="6"/>
    </xf>
    <xf numFmtId="1" fontId="24" fillId="0" borderId="15" xfId="1" applyNumberFormat="1" applyFont="1" applyFill="1" applyBorder="1"/>
    <xf numFmtId="1" fontId="24" fillId="0" borderId="0" xfId="1" applyNumberFormat="1" applyFont="1" applyFill="1" applyBorder="1"/>
    <xf numFmtId="9" fontId="22" fillId="0" borderId="0" xfId="1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wrapText="1"/>
    </xf>
    <xf numFmtId="0" fontId="15" fillId="0" borderId="0" xfId="1" applyFont="1" applyAlignment="1">
      <alignment horizontal="right"/>
    </xf>
    <xf numFmtId="1" fontId="3" fillId="0" borderId="0" xfId="0" applyNumberFormat="1" applyFont="1" applyFill="1" applyBorder="1" applyAlignment="1">
      <alignment horizontal="center" wrapText="1"/>
    </xf>
    <xf numFmtId="3" fontId="29" fillId="0" borderId="0" xfId="1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 wrapText="1" indent="2"/>
    </xf>
    <xf numFmtId="1" fontId="2" fillId="0" borderId="0" xfId="0" applyNumberFormat="1" applyFont="1" applyFill="1" applyBorder="1" applyAlignment="1">
      <alignment horizontal="right" wrapText="1"/>
    </xf>
    <xf numFmtId="0" fontId="33" fillId="0" borderId="0" xfId="1" applyFont="1" applyBorder="1"/>
    <xf numFmtId="0" fontId="34" fillId="0" borderId="0" xfId="1" applyFont="1" applyBorder="1"/>
    <xf numFmtId="1" fontId="35" fillId="0" borderId="0" xfId="1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wrapText="1"/>
    </xf>
    <xf numFmtId="0" fontId="29" fillId="0" borderId="0" xfId="1" applyFont="1" applyBorder="1" applyAlignment="1">
      <alignment horizontal="center"/>
    </xf>
    <xf numFmtId="0" fontId="29" fillId="0" borderId="0" xfId="1" applyFont="1" applyBorder="1" applyAlignment="1">
      <alignment horizontal="left"/>
    </xf>
    <xf numFmtId="1" fontId="24" fillId="0" borderId="18" xfId="1" applyNumberFormat="1" applyFont="1" applyBorder="1"/>
    <xf numFmtId="0" fontId="19" fillId="0" borderId="0" xfId="1" applyFont="1" applyBorder="1" applyAlignment="1">
      <alignment horizontal="center"/>
    </xf>
    <xf numFmtId="0" fontId="37" fillId="0" borderId="0" xfId="1" applyFont="1" applyBorder="1"/>
    <xf numFmtId="0" fontId="38" fillId="0" borderId="0" xfId="1" applyFont="1" applyBorder="1"/>
    <xf numFmtId="0" fontId="0" fillId="0" borderId="0" xfId="0" applyAlignment="1">
      <alignment horizontal="center"/>
    </xf>
    <xf numFmtId="0" fontId="22" fillId="3" borderId="7" xfId="1" applyFont="1" applyFill="1" applyBorder="1"/>
    <xf numFmtId="1" fontId="39" fillId="3" borderId="8" xfId="1" applyNumberFormat="1" applyFont="1" applyFill="1" applyBorder="1"/>
    <xf numFmtId="1" fontId="20" fillId="3" borderId="9" xfId="1" applyNumberFormat="1" applyFont="1" applyFill="1" applyBorder="1"/>
    <xf numFmtId="0" fontId="22" fillId="3" borderId="14" xfId="1" applyFont="1" applyFill="1" applyBorder="1"/>
    <xf numFmtId="1" fontId="39" fillId="3" borderId="0" xfId="1" applyNumberFormat="1" applyFont="1" applyFill="1" applyBorder="1"/>
    <xf numFmtId="1" fontId="20" fillId="3" borderId="19" xfId="1" applyNumberFormat="1" applyFont="1" applyFill="1" applyBorder="1"/>
    <xf numFmtId="1" fontId="24" fillId="0" borderId="4" xfId="1" applyNumberFormat="1" applyFont="1" applyBorder="1"/>
    <xf numFmtId="1" fontId="39" fillId="3" borderId="19" xfId="1" applyNumberFormat="1" applyFont="1" applyFill="1" applyBorder="1"/>
    <xf numFmtId="0" fontId="40" fillId="0" borderId="0" xfId="1" applyFont="1" applyBorder="1"/>
    <xf numFmtId="1" fontId="19" fillId="0" borderId="0" xfId="1" applyNumberFormat="1" applyFont="1" applyBorder="1"/>
    <xf numFmtId="1" fontId="41" fillId="3" borderId="0" xfId="1" applyNumberFormat="1" applyFont="1" applyFill="1" applyBorder="1"/>
    <xf numFmtId="1" fontId="41" fillId="3" borderId="19" xfId="1" applyNumberFormat="1" applyFont="1" applyFill="1" applyBorder="1"/>
    <xf numFmtId="0" fontId="22" fillId="3" borderId="0" xfId="1" applyFont="1" applyFill="1" applyBorder="1"/>
    <xf numFmtId="0" fontId="27" fillId="3" borderId="19" xfId="1" applyFont="1" applyFill="1" applyBorder="1"/>
    <xf numFmtId="1" fontId="27" fillId="0" borderId="0" xfId="1" applyNumberFormat="1" applyFont="1" applyBorder="1" applyAlignment="1">
      <alignment horizontal="center"/>
    </xf>
    <xf numFmtId="0" fontId="22" fillId="3" borderId="20" xfId="1" applyFont="1" applyFill="1" applyBorder="1"/>
    <xf numFmtId="0" fontId="22" fillId="3" borderId="21" xfId="1" applyFont="1" applyFill="1" applyBorder="1"/>
    <xf numFmtId="1" fontId="40" fillId="3" borderId="22" xfId="1" applyNumberFormat="1" applyFont="1" applyFill="1" applyBorder="1"/>
    <xf numFmtId="0" fontId="16" fillId="0" borderId="0" xfId="1" applyFont="1" applyBorder="1"/>
    <xf numFmtId="0" fontId="22" fillId="0" borderId="0" xfId="1" applyFont="1" applyBorder="1" applyAlignment="1">
      <alignment horizontal="left" indent="2"/>
    </xf>
    <xf numFmtId="0" fontId="14" fillId="0" borderId="0" xfId="1" applyFont="1" applyBorder="1" applyAlignment="1">
      <alignment horizontal="center"/>
    </xf>
    <xf numFmtId="0" fontId="40" fillId="4" borderId="7" xfId="1" applyFont="1" applyFill="1" applyBorder="1"/>
    <xf numFmtId="0" fontId="22" fillId="4" borderId="8" xfId="1" applyFont="1" applyFill="1" applyBorder="1"/>
    <xf numFmtId="1" fontId="22" fillId="4" borderId="9" xfId="1" applyNumberFormat="1" applyFont="1" applyFill="1" applyBorder="1"/>
    <xf numFmtId="0" fontId="40" fillId="0" borderId="0" xfId="1" applyFont="1" applyBorder="1" applyAlignment="1">
      <alignment vertical="center"/>
    </xf>
    <xf numFmtId="1" fontId="30" fillId="0" borderId="0" xfId="1" applyNumberFormat="1" applyFont="1" applyBorder="1" applyAlignment="1">
      <alignment horizontal="left"/>
    </xf>
    <xf numFmtId="0" fontId="30" fillId="0" borderId="0" xfId="1" applyFont="1" applyFill="1" applyBorder="1" applyAlignment="1">
      <alignment horizontal="left"/>
    </xf>
    <xf numFmtId="0" fontId="20" fillId="0" borderId="0" xfId="1" applyFont="1" applyBorder="1" applyAlignment="1">
      <alignment horizontal="right"/>
    </xf>
    <xf numFmtId="1" fontId="24" fillId="0" borderId="23" xfId="0" applyNumberFormat="1" applyFont="1" applyBorder="1"/>
    <xf numFmtId="1" fontId="24" fillId="0" borderId="0" xfId="1" applyNumberFormat="1" applyFont="1" applyBorder="1" applyAlignment="1"/>
    <xf numFmtId="0" fontId="22" fillId="4" borderId="14" xfId="1" applyFont="1" applyFill="1" applyBorder="1" applyAlignment="1">
      <alignment horizontal="left"/>
    </xf>
    <xf numFmtId="0" fontId="22" fillId="4" borderId="0" xfId="1" applyFont="1" applyFill="1" applyBorder="1"/>
    <xf numFmtId="0" fontId="22" fillId="4" borderId="19" xfId="1" applyFont="1" applyFill="1" applyBorder="1"/>
    <xf numFmtId="0" fontId="40" fillId="0" borderId="0" xfId="1" applyFont="1" applyBorder="1" applyAlignment="1">
      <alignment horizontal="right"/>
    </xf>
    <xf numFmtId="0" fontId="40" fillId="0" borderId="0" xfId="1" applyFont="1" applyBorder="1" applyAlignment="1">
      <alignment horizontal="center"/>
    </xf>
    <xf numFmtId="1" fontId="22" fillId="0" borderId="15" xfId="1" applyNumberFormat="1" applyFont="1" applyBorder="1"/>
    <xf numFmtId="1" fontId="22" fillId="0" borderId="0" xfId="1" applyNumberFormat="1" applyFont="1" applyBorder="1"/>
    <xf numFmtId="0" fontId="22" fillId="4" borderId="14" xfId="1" applyFont="1" applyFill="1" applyBorder="1" applyAlignment="1">
      <alignment horizontal="left" indent="2"/>
    </xf>
    <xf numFmtId="1" fontId="22" fillId="4" borderId="0" xfId="1" applyNumberFormat="1" applyFont="1" applyFill="1" applyBorder="1"/>
    <xf numFmtId="0" fontId="25" fillId="4" borderId="19" xfId="1" applyFont="1" applyFill="1" applyBorder="1" applyAlignment="1">
      <alignment horizontal="center"/>
    </xf>
    <xf numFmtId="15" fontId="42" fillId="0" borderId="0" xfId="1" applyNumberFormat="1" applyFont="1" applyFill="1" applyBorder="1" applyAlignment="1">
      <alignment horizontal="center" shrinkToFit="1"/>
    </xf>
    <xf numFmtId="1" fontId="43" fillId="5" borderId="0" xfId="1" applyNumberFormat="1" applyFont="1" applyFill="1" applyBorder="1" applyAlignment="1">
      <alignment horizontal="center" shrinkToFit="1"/>
    </xf>
    <xf numFmtId="0" fontId="44" fillId="0" borderId="0" xfId="1" applyFont="1" applyBorder="1" applyAlignment="1">
      <alignment horizontal="right"/>
    </xf>
    <xf numFmtId="0" fontId="22" fillId="0" borderId="15" xfId="1" applyFont="1" applyBorder="1"/>
    <xf numFmtId="0" fontId="45" fillId="0" borderId="0" xfId="1" applyFont="1" applyBorder="1"/>
    <xf numFmtId="0" fontId="46" fillId="0" borderId="0" xfId="1" applyFont="1" applyBorder="1"/>
    <xf numFmtId="1" fontId="45" fillId="0" borderId="0" xfId="1" applyNumberFormat="1" applyFont="1" applyBorder="1" applyAlignment="1"/>
    <xf numFmtId="9" fontId="45" fillId="0" borderId="0" xfId="1" applyNumberFormat="1" applyFont="1" applyBorder="1" applyAlignment="1">
      <alignment horizontal="center"/>
    </xf>
    <xf numFmtId="0" fontId="45" fillId="0" borderId="16" xfId="1" applyFont="1" applyBorder="1" applyAlignment="1">
      <alignment horizontal="right"/>
    </xf>
    <xf numFmtId="1" fontId="19" fillId="0" borderId="15" xfId="1" applyNumberFormat="1" applyFont="1" applyBorder="1" applyAlignment="1">
      <alignment horizontal="right"/>
    </xf>
    <xf numFmtId="1" fontId="19" fillId="0" borderId="0" xfId="1" applyNumberFormat="1" applyFont="1" applyBorder="1" applyAlignment="1">
      <alignment horizontal="right"/>
    </xf>
    <xf numFmtId="0" fontId="22" fillId="0" borderId="0" xfId="0" applyFont="1" applyBorder="1" applyAlignment="1"/>
    <xf numFmtId="0" fontId="45" fillId="0" borderId="0" xfId="1" applyFont="1" applyBorder="1" applyAlignment="1">
      <alignment horizontal="right"/>
    </xf>
    <xf numFmtId="0" fontId="22" fillId="4" borderId="17" xfId="1" applyFont="1" applyFill="1" applyBorder="1"/>
    <xf numFmtId="1" fontId="22" fillId="4" borderId="19" xfId="1" applyNumberFormat="1" applyFont="1" applyFill="1" applyBorder="1"/>
    <xf numFmtId="0" fontId="11" fillId="0" borderId="0" xfId="1" applyFont="1" applyBorder="1"/>
    <xf numFmtId="0" fontId="22" fillId="0" borderId="0" xfId="1" applyFont="1" applyBorder="1" applyAlignment="1"/>
    <xf numFmtId="9" fontId="19" fillId="0" borderId="0" xfId="1" applyNumberFormat="1" applyFont="1" applyBorder="1" applyAlignment="1">
      <alignment horizontal="center"/>
    </xf>
    <xf numFmtId="1" fontId="19" fillId="0" borderId="0" xfId="1" applyNumberFormat="1" applyFont="1" applyBorder="1" applyAlignment="1"/>
    <xf numFmtId="0" fontId="19" fillId="0" borderId="0" xfId="1" applyFont="1" applyBorder="1" applyAlignment="1">
      <alignment horizontal="right"/>
    </xf>
    <xf numFmtId="1" fontId="19" fillId="0" borderId="18" xfId="1" applyNumberFormat="1" applyFont="1" applyBorder="1" applyAlignment="1">
      <alignment horizontal="right"/>
    </xf>
    <xf numFmtId="0" fontId="22" fillId="4" borderId="14" xfId="1" applyFont="1" applyFill="1" applyBorder="1"/>
    <xf numFmtId="9" fontId="19" fillId="0" borderId="0" xfId="1" applyNumberFormat="1" applyFont="1" applyBorder="1" applyAlignment="1"/>
    <xf numFmtId="0" fontId="30" fillId="0" borderId="0" xfId="1" applyFont="1" applyBorder="1" applyAlignment="1">
      <alignment horizontal="left"/>
    </xf>
    <xf numFmtId="0" fontId="19" fillId="0" borderId="18" xfId="1" applyFont="1" applyBorder="1" applyAlignment="1">
      <alignment horizontal="right"/>
    </xf>
    <xf numFmtId="0" fontId="22" fillId="4" borderId="20" xfId="1" applyFont="1" applyFill="1" applyBorder="1"/>
    <xf numFmtId="0" fontId="22" fillId="4" borderId="21" xfId="1" applyFont="1" applyFill="1" applyBorder="1"/>
    <xf numFmtId="1" fontId="40" fillId="4" borderId="22" xfId="1" applyNumberFormat="1" applyFont="1" applyFill="1" applyBorder="1"/>
    <xf numFmtId="0" fontId="22" fillId="0" borderId="0" xfId="1" applyFont="1"/>
    <xf numFmtId="1" fontId="24" fillId="0" borderId="15" xfId="1" applyNumberFormat="1" applyFont="1" applyBorder="1" applyAlignment="1">
      <alignment horizontal="right"/>
    </xf>
    <xf numFmtId="1" fontId="24" fillId="0" borderId="0" xfId="1" applyNumberFormat="1" applyFont="1" applyBorder="1" applyAlignment="1">
      <alignment horizontal="right"/>
    </xf>
    <xf numFmtId="0" fontId="19" fillId="0" borderId="0" xfId="1" applyFont="1" applyFill="1" applyBorder="1" applyAlignment="1">
      <alignment horizontal="center"/>
    </xf>
    <xf numFmtId="0" fontId="22" fillId="0" borderId="0" xfId="1" applyFont="1" applyFill="1" applyBorder="1"/>
    <xf numFmtId="0" fontId="24" fillId="0" borderId="0" xfId="1" applyFont="1" applyBorder="1"/>
    <xf numFmtId="1" fontId="24" fillId="0" borderId="15" xfId="1" applyNumberFormat="1" applyFont="1" applyFill="1" applyBorder="1" applyAlignment="1"/>
    <xf numFmtId="1" fontId="24" fillId="0" borderId="0" xfId="1" applyNumberFormat="1" applyFont="1" applyFill="1" applyBorder="1" applyAlignment="1"/>
    <xf numFmtId="14" fontId="29" fillId="0" borderId="0" xfId="1" applyNumberFormat="1" applyFont="1" applyBorder="1" applyAlignment="1">
      <alignment horizontal="center"/>
    </xf>
    <xf numFmtId="14" fontId="49" fillId="0" borderId="0" xfId="1" applyNumberFormat="1" applyFont="1" applyBorder="1" applyAlignment="1">
      <alignment horizontal="center" shrinkToFit="1"/>
    </xf>
    <xf numFmtId="0" fontId="49" fillId="0" borderId="0" xfId="1" applyFont="1" applyBorder="1" applyAlignment="1">
      <alignment horizontal="left" shrinkToFit="1"/>
    </xf>
    <xf numFmtId="14" fontId="50" fillId="0" borderId="0" xfId="1" applyNumberFormat="1" applyFont="1" applyBorder="1" applyAlignment="1">
      <alignment horizontal="center" shrinkToFit="1"/>
    </xf>
    <xf numFmtId="0" fontId="20" fillId="0" borderId="10" xfId="1" applyFont="1" applyBorder="1" applyAlignment="1">
      <alignment shrinkToFit="1"/>
    </xf>
    <xf numFmtId="0" fontId="22" fillId="0" borderId="11" xfId="1" applyFont="1" applyBorder="1"/>
    <xf numFmtId="14" fontId="49" fillId="0" borderId="11" xfId="1" applyNumberFormat="1" applyFont="1" applyBorder="1" applyAlignment="1">
      <alignment horizontal="center" shrinkToFit="1"/>
    </xf>
    <xf numFmtId="0" fontId="49" fillId="0" borderId="11" xfId="1" applyFont="1" applyBorder="1" applyAlignment="1">
      <alignment horizontal="left" shrinkToFit="1"/>
    </xf>
    <xf numFmtId="1" fontId="24" fillId="0" borderId="24" xfId="1" applyNumberFormat="1" applyFont="1" applyBorder="1"/>
    <xf numFmtId="1" fontId="20" fillId="0" borderId="20" xfId="1" applyNumberFormat="1" applyFont="1" applyBorder="1" applyAlignment="1">
      <alignment shrinkToFit="1"/>
    </xf>
    <xf numFmtId="0" fontId="40" fillId="0" borderId="11" xfId="1" applyFont="1" applyBorder="1"/>
    <xf numFmtId="0" fontId="19" fillId="0" borderId="11" xfId="1" applyFont="1" applyBorder="1" applyAlignment="1"/>
    <xf numFmtId="14" fontId="19" fillId="0" borderId="11" xfId="1" applyNumberFormat="1" applyFont="1" applyBorder="1" applyAlignment="1"/>
    <xf numFmtId="0" fontId="19" fillId="0" borderId="11" xfId="1" applyFont="1" applyBorder="1" applyAlignment="1">
      <alignment horizontal="center"/>
    </xf>
    <xf numFmtId="0" fontId="30" fillId="0" borderId="11" xfId="1" applyFont="1" applyFill="1" applyBorder="1" applyAlignment="1">
      <alignment horizontal="left"/>
    </xf>
    <xf numFmtId="0" fontId="19" fillId="0" borderId="21" xfId="1" applyFont="1" applyBorder="1" applyAlignment="1">
      <alignment horizontal="center"/>
    </xf>
    <xf numFmtId="1" fontId="24" fillId="0" borderId="25" xfId="1" applyNumberFormat="1" applyFont="1" applyBorder="1"/>
    <xf numFmtId="0" fontId="28" fillId="0" borderId="0" xfId="1" applyFont="1"/>
    <xf numFmtId="0" fontId="51" fillId="0" borderId="0" xfId="1" applyFont="1" applyAlignment="1">
      <alignment horizontal="right"/>
    </xf>
    <xf numFmtId="0" fontId="20" fillId="0" borderId="0" xfId="1" applyFont="1" applyBorder="1" applyAlignment="1">
      <alignment shrinkToFit="1"/>
    </xf>
    <xf numFmtId="0" fontId="53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1" fontId="40" fillId="0" borderId="0" xfId="1" applyNumberFormat="1" applyFont="1" applyFill="1" applyBorder="1"/>
    <xf numFmtId="0" fontId="7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justify" wrapText="1"/>
    </xf>
    <xf numFmtId="0" fontId="36" fillId="0" borderId="0" xfId="0" applyFont="1" applyFill="1" applyBorder="1" applyAlignment="1">
      <alignment horizontal="left" wrapText="1"/>
    </xf>
    <xf numFmtId="0" fontId="49" fillId="0" borderId="0" xfId="1" applyFont="1" applyBorder="1" applyAlignment="1">
      <alignment horizontal="left" shrinkToFit="1"/>
    </xf>
    <xf numFmtId="0" fontId="49" fillId="0" borderId="11" xfId="1" applyFont="1" applyBorder="1" applyAlignment="1">
      <alignment horizontal="left" shrinkToFit="1"/>
    </xf>
    <xf numFmtId="14" fontId="16" fillId="0" borderId="0" xfId="1" applyNumberFormat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6" fillId="0" borderId="10" xfId="1" applyFont="1" applyBorder="1" applyAlignment="1">
      <alignment horizontal="center" shrinkToFit="1"/>
    </xf>
    <xf numFmtId="0" fontId="16" fillId="0" borderId="11" xfId="1" applyFont="1" applyBorder="1" applyAlignment="1">
      <alignment horizontal="center" shrinkToFit="1"/>
    </xf>
    <xf numFmtId="0" fontId="16" fillId="0" borderId="12" xfId="1" applyFont="1" applyBorder="1" applyAlignment="1">
      <alignment horizontal="center" shrinkToFit="1"/>
    </xf>
    <xf numFmtId="0" fontId="18" fillId="0" borderId="10" xfId="1" applyFont="1" applyBorder="1" applyAlignment="1">
      <alignment horizontal="center"/>
    </xf>
    <xf numFmtId="0" fontId="18" fillId="0" borderId="11" xfId="1" applyFont="1" applyBorder="1" applyAlignment="1">
      <alignment horizontal="center"/>
    </xf>
    <xf numFmtId="0" fontId="18" fillId="0" borderId="12" xfId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opLeftCell="A49" zoomScale="110" zoomScaleNormal="110" workbookViewId="0">
      <selection activeCell="F75" sqref="F75"/>
    </sheetView>
  </sheetViews>
  <sheetFormatPr defaultRowHeight="21.95" customHeight="1"/>
  <cols>
    <col min="1" max="2" width="7.7109375" style="2" customWidth="1"/>
    <col min="3" max="3" width="41.140625" style="2" customWidth="1"/>
    <col min="4" max="4" width="20.7109375" style="2" customWidth="1"/>
    <col min="5" max="5" width="40.7109375" style="2" customWidth="1"/>
    <col min="6" max="6" width="20.7109375" style="2" customWidth="1"/>
    <col min="7" max="7" width="24.5703125" style="2" customWidth="1"/>
    <col min="8" max="16384" width="9.140625" style="2"/>
  </cols>
  <sheetData>
    <row r="1" spans="1:7" ht="21.95" customHeight="1">
      <c r="A1" s="1" t="s">
        <v>0</v>
      </c>
      <c r="B1" s="1"/>
      <c r="D1" s="1"/>
    </row>
    <row r="2" spans="1:7" ht="21.95" customHeight="1">
      <c r="C2" s="198" t="s">
        <v>1</v>
      </c>
      <c r="D2" s="198"/>
      <c r="E2" s="198"/>
      <c r="F2" s="198"/>
    </row>
    <row r="3" spans="1:7" ht="21.95" customHeight="1">
      <c r="C3" s="13" t="s">
        <v>2</v>
      </c>
      <c r="D3" s="13" t="s">
        <v>3</v>
      </c>
      <c r="E3" s="13" t="s">
        <v>4</v>
      </c>
      <c r="F3" s="13" t="s">
        <v>3</v>
      </c>
    </row>
    <row r="4" spans="1:7" ht="21.95" customHeight="1">
      <c r="C4" s="14" t="s">
        <v>5</v>
      </c>
      <c r="D4" s="11">
        <v>640000</v>
      </c>
      <c r="E4" s="14" t="s">
        <v>6</v>
      </c>
      <c r="F4" s="11">
        <v>10200000</v>
      </c>
    </row>
    <row r="5" spans="1:7" ht="21.95" customHeight="1">
      <c r="C5" s="14" t="s">
        <v>7</v>
      </c>
      <c r="D5" s="11">
        <v>7650000</v>
      </c>
      <c r="E5" s="14" t="s">
        <v>8</v>
      </c>
      <c r="F5" s="11">
        <v>510000</v>
      </c>
    </row>
    <row r="6" spans="1:7" ht="21.95" customHeight="1">
      <c r="C6" s="14" t="s">
        <v>9</v>
      </c>
      <c r="D6" s="11">
        <v>102000</v>
      </c>
      <c r="E6" s="14" t="s">
        <v>10</v>
      </c>
      <c r="F6" s="11">
        <v>1600000</v>
      </c>
    </row>
    <row r="7" spans="1:7" ht="21.95" customHeight="1">
      <c r="C7" s="14" t="s">
        <v>11</v>
      </c>
      <c r="D7" s="11">
        <v>306000</v>
      </c>
      <c r="E7" s="5"/>
      <c r="F7" s="11"/>
    </row>
    <row r="8" spans="1:7" ht="21.95" customHeight="1">
      <c r="C8" s="15" t="s">
        <v>12</v>
      </c>
      <c r="D8" s="16">
        <f>D9-SUM(D4:D7)</f>
        <v>3612000</v>
      </c>
      <c r="E8" s="5"/>
      <c r="F8" s="11"/>
    </row>
    <row r="9" spans="1:7" ht="21.95" customHeight="1" thickBot="1">
      <c r="C9" s="17"/>
      <c r="D9" s="18">
        <f>+F9</f>
        <v>12310000</v>
      </c>
      <c r="E9" s="19"/>
      <c r="F9" s="20">
        <f>SUM(F4:F8)</f>
        <v>12310000</v>
      </c>
    </row>
    <row r="10" spans="1:7" ht="21.95" customHeight="1" thickTop="1">
      <c r="B10" s="3"/>
      <c r="F10" s="21"/>
    </row>
    <row r="11" spans="1:7" ht="21.95" customHeight="1">
      <c r="C11" s="198" t="s">
        <v>13</v>
      </c>
      <c r="D11" s="198"/>
      <c r="E11" s="198"/>
      <c r="F11" s="198"/>
    </row>
    <row r="12" spans="1:7" ht="21.95" customHeight="1">
      <c r="C12" s="13" t="s">
        <v>2</v>
      </c>
      <c r="D12" s="13" t="s">
        <v>3</v>
      </c>
      <c r="E12" s="13" t="s">
        <v>4</v>
      </c>
      <c r="F12" s="13" t="s">
        <v>3</v>
      </c>
    </row>
    <row r="13" spans="1:7" ht="21.95" customHeight="1">
      <c r="C13" s="14" t="s">
        <v>14</v>
      </c>
      <c r="D13" s="11">
        <v>220000</v>
      </c>
      <c r="E13" s="13" t="s">
        <v>15</v>
      </c>
      <c r="F13" s="16">
        <f>+D8</f>
        <v>3612000</v>
      </c>
    </row>
    <row r="14" spans="1:7" ht="21.95" customHeight="1">
      <c r="C14" s="14" t="s">
        <v>16</v>
      </c>
      <c r="D14" s="11">
        <v>22000</v>
      </c>
      <c r="E14" s="22"/>
      <c r="F14" s="23"/>
      <c r="G14" s="6"/>
    </row>
    <row r="15" spans="1:7" ht="21.95" customHeight="1">
      <c r="C15" s="14" t="s">
        <v>17</v>
      </c>
      <c r="D15" s="11">
        <v>1540000</v>
      </c>
      <c r="E15" s="22"/>
      <c r="F15" s="23"/>
      <c r="G15" s="6"/>
    </row>
    <row r="16" spans="1:7" ht="21.95" customHeight="1">
      <c r="C16" s="14" t="s">
        <v>18</v>
      </c>
      <c r="D16" s="11">
        <v>171600</v>
      </c>
      <c r="E16" s="22"/>
      <c r="F16" s="23"/>
      <c r="G16" s="6"/>
    </row>
    <row r="17" spans="2:7" ht="21.95" customHeight="1">
      <c r="C17" s="14" t="s">
        <v>19</v>
      </c>
      <c r="D17" s="11">
        <v>27500</v>
      </c>
      <c r="E17" s="22"/>
      <c r="F17" s="23"/>
      <c r="G17" s="6"/>
    </row>
    <row r="18" spans="2:7" ht="21.95" customHeight="1">
      <c r="C18" s="14" t="s">
        <v>20</v>
      </c>
      <c r="D18" s="11">
        <v>550000</v>
      </c>
      <c r="E18" s="22"/>
      <c r="F18" s="23"/>
      <c r="G18" s="6"/>
    </row>
    <row r="19" spans="2:7" ht="21.95" customHeight="1">
      <c r="C19" s="14" t="s">
        <v>21</v>
      </c>
      <c r="D19" s="11">
        <v>90200</v>
      </c>
      <c r="E19" s="22"/>
      <c r="F19" s="23"/>
      <c r="G19" s="6"/>
    </row>
    <row r="20" spans="2:7" ht="21.95" customHeight="1">
      <c r="C20" s="14" t="s">
        <v>22</v>
      </c>
      <c r="D20" s="11">
        <v>55000</v>
      </c>
      <c r="E20" s="22"/>
      <c r="F20" s="23"/>
      <c r="G20" s="6"/>
    </row>
    <row r="21" spans="2:7" ht="21.95" customHeight="1">
      <c r="C21" s="14" t="s">
        <v>23</v>
      </c>
      <c r="D21" s="11">
        <v>204000</v>
      </c>
      <c r="E21" s="22"/>
      <c r="F21" s="23"/>
      <c r="G21" s="6"/>
    </row>
    <row r="22" spans="2:7" ht="21.95" customHeight="1">
      <c r="C22" s="14" t="s">
        <v>24</v>
      </c>
      <c r="D22" s="11">
        <v>374000</v>
      </c>
      <c r="E22" s="22"/>
      <c r="F22" s="23"/>
      <c r="G22" s="6"/>
    </row>
    <row r="23" spans="2:7" ht="21.95" customHeight="1">
      <c r="C23" s="14" t="s">
        <v>25</v>
      </c>
      <c r="D23" s="11">
        <v>275000</v>
      </c>
      <c r="E23" s="22"/>
      <c r="F23" s="23"/>
      <c r="G23" s="6"/>
    </row>
    <row r="24" spans="2:7" ht="32.25" customHeight="1">
      <c r="C24" s="14" t="s">
        <v>26</v>
      </c>
      <c r="D24" s="16">
        <f>D25-SUM(D13:D23)</f>
        <v>82700</v>
      </c>
      <c r="E24" s="22"/>
      <c r="F24" s="23"/>
      <c r="G24" s="6"/>
    </row>
    <row r="25" spans="2:7" ht="21.95" customHeight="1" thickBot="1">
      <c r="C25" s="17"/>
      <c r="D25" s="18">
        <f>+F25</f>
        <v>3612000</v>
      </c>
      <c r="E25" s="24"/>
      <c r="F25" s="20">
        <f>SUM(F13:F24)</f>
        <v>3612000</v>
      </c>
    </row>
    <row r="26" spans="2:7" ht="21.95" customHeight="1" thickTop="1">
      <c r="B26" s="3" t="s">
        <v>27</v>
      </c>
      <c r="D26" s="3"/>
    </row>
    <row r="27" spans="2:7" ht="21.95" customHeight="1">
      <c r="C27" s="3" t="s">
        <v>28</v>
      </c>
      <c r="E27" s="25">
        <v>15000</v>
      </c>
    </row>
    <row r="28" spans="2:7" ht="21.95" customHeight="1">
      <c r="C28" s="3" t="s">
        <v>29</v>
      </c>
      <c r="E28" s="25">
        <v>65000</v>
      </c>
    </row>
    <row r="29" spans="2:7" ht="21.95" customHeight="1">
      <c r="C29" s="3" t="s">
        <v>30</v>
      </c>
      <c r="E29" s="25">
        <v>5000</v>
      </c>
    </row>
    <row r="30" spans="2:7" ht="21.95" customHeight="1">
      <c r="C30" s="3" t="s">
        <v>31</v>
      </c>
      <c r="E30" s="26">
        <f>+D19</f>
        <v>90200</v>
      </c>
    </row>
    <row r="31" spans="2:7" ht="21.95" customHeight="1">
      <c r="B31" s="3" t="s">
        <v>32</v>
      </c>
    </row>
    <row r="32" spans="2:7" ht="21.95" customHeight="1">
      <c r="B32" s="3"/>
      <c r="C32" s="14" t="s">
        <v>4</v>
      </c>
      <c r="D32" s="9" t="s">
        <v>33</v>
      </c>
    </row>
    <row r="33" spans="2:6" ht="21.95" customHeight="1">
      <c r="C33" s="5" t="s">
        <v>34</v>
      </c>
      <c r="D33" s="27">
        <v>0.15</v>
      </c>
    </row>
    <row r="34" spans="2:6" ht="21.95" customHeight="1">
      <c r="C34" s="5" t="s">
        <v>35</v>
      </c>
      <c r="D34" s="11">
        <v>1072500</v>
      </c>
    </row>
    <row r="35" spans="2:6" ht="21.95" customHeight="1">
      <c r="C35" s="5" t="s">
        <v>36</v>
      </c>
      <c r="D35" s="11">
        <v>198000</v>
      </c>
    </row>
    <row r="36" spans="2:6" ht="21.95" customHeight="1">
      <c r="C36" s="5" t="s">
        <v>37</v>
      </c>
      <c r="D36" s="11">
        <v>-577500</v>
      </c>
    </row>
    <row r="37" spans="2:6" ht="21.95" customHeight="1">
      <c r="C37" s="5" t="s">
        <v>38</v>
      </c>
      <c r="D37" s="11">
        <v>132000</v>
      </c>
    </row>
    <row r="38" spans="2:6" ht="21.95" customHeight="1">
      <c r="C38" s="5" t="s">
        <v>39</v>
      </c>
      <c r="D38" s="28">
        <f>SUM(D34:D37)</f>
        <v>825000</v>
      </c>
    </row>
    <row r="39" spans="2:6" ht="21.95" customHeight="1">
      <c r="C39" s="3" t="s">
        <v>40</v>
      </c>
      <c r="D39" s="29"/>
    </row>
    <row r="40" spans="2:6" ht="21.95" customHeight="1">
      <c r="B40" s="3" t="s">
        <v>41</v>
      </c>
      <c r="D40" s="3"/>
    </row>
    <row r="41" spans="2:6" ht="21.95" customHeight="1">
      <c r="C41" s="198" t="s">
        <v>42</v>
      </c>
      <c r="D41" s="198"/>
      <c r="E41" s="198"/>
      <c r="F41" s="198"/>
    </row>
    <row r="42" spans="2:6" ht="21.95" customHeight="1">
      <c r="C42" s="15" t="s">
        <v>2</v>
      </c>
      <c r="D42" s="13" t="s">
        <v>3</v>
      </c>
      <c r="E42" s="15" t="s">
        <v>4</v>
      </c>
      <c r="F42" s="13" t="s">
        <v>3</v>
      </c>
    </row>
    <row r="43" spans="2:6" ht="21.95" customHeight="1">
      <c r="C43" s="14" t="s">
        <v>43</v>
      </c>
      <c r="D43" s="11">
        <v>5500000</v>
      </c>
      <c r="E43" s="30" t="s">
        <v>44</v>
      </c>
      <c r="F43" s="11">
        <v>825000</v>
      </c>
    </row>
    <row r="44" spans="2:6" ht="21.95" customHeight="1">
      <c r="C44" s="14" t="s">
        <v>45</v>
      </c>
      <c r="D44" s="11">
        <v>1210000</v>
      </c>
      <c r="E44" s="30" t="s">
        <v>46</v>
      </c>
      <c r="F44" s="11">
        <v>1540000</v>
      </c>
    </row>
    <row r="45" spans="2:6" ht="21.95" customHeight="1">
      <c r="C45" s="14" t="s">
        <v>47</v>
      </c>
      <c r="D45" s="31">
        <v>1132500</v>
      </c>
      <c r="E45" s="30" t="s">
        <v>48</v>
      </c>
      <c r="F45" s="11">
        <v>1100000</v>
      </c>
    </row>
    <row r="46" spans="2:6" ht="21.95" customHeight="1">
      <c r="C46" s="5"/>
      <c r="D46" s="11"/>
      <c r="E46" s="30" t="s">
        <v>49</v>
      </c>
      <c r="F46" s="28">
        <f>+F6</f>
        <v>1600000</v>
      </c>
    </row>
    <row r="47" spans="2:6" ht="21.95" customHeight="1">
      <c r="C47" s="5"/>
      <c r="D47" s="11"/>
      <c r="E47" s="30" t="s">
        <v>50</v>
      </c>
      <c r="F47" s="11">
        <v>1100000</v>
      </c>
    </row>
    <row r="48" spans="2:6" ht="21.95" customHeight="1">
      <c r="C48" s="5"/>
      <c r="D48" s="11"/>
      <c r="E48" s="30" t="s">
        <v>51</v>
      </c>
      <c r="F48" s="11">
        <v>550000</v>
      </c>
    </row>
    <row r="49" spans="1:6" ht="21.95" customHeight="1">
      <c r="C49" s="5"/>
      <c r="D49" s="11"/>
      <c r="E49" s="30" t="s">
        <v>52</v>
      </c>
      <c r="F49" s="11">
        <v>1127500</v>
      </c>
    </row>
    <row r="50" spans="1:6" ht="21.95" customHeight="1" thickBot="1">
      <c r="C50" s="17"/>
      <c r="D50" s="20">
        <f>SUM(D43:D49)</f>
        <v>7842500</v>
      </c>
      <c r="E50" s="32"/>
      <c r="F50" s="20">
        <f>SUM(F43:F49)</f>
        <v>7842500</v>
      </c>
    </row>
    <row r="51" spans="1:6" ht="21.95" customHeight="1" thickTop="1">
      <c r="B51" s="200" t="s">
        <v>53</v>
      </c>
      <c r="C51" s="200"/>
      <c r="D51" s="33"/>
    </row>
    <row r="52" spans="1:6" ht="21.95" customHeight="1">
      <c r="C52" s="35" t="s">
        <v>54</v>
      </c>
      <c r="D52" s="11">
        <v>2000000</v>
      </c>
    </row>
    <row r="53" spans="1:6" ht="21.95" customHeight="1">
      <c r="C53" s="35" t="s">
        <v>55</v>
      </c>
      <c r="D53" s="11">
        <v>2200000</v>
      </c>
    </row>
    <row r="54" spans="1:6" ht="21.95" customHeight="1">
      <c r="C54" s="35" t="s">
        <v>56</v>
      </c>
      <c r="D54" s="11">
        <v>20000</v>
      </c>
    </row>
    <row r="55" spans="1:6" ht="21.95" customHeight="1">
      <c r="C55" s="35" t="s">
        <v>57</v>
      </c>
      <c r="D55" s="11">
        <v>80000</v>
      </c>
    </row>
    <row r="56" spans="1:6" ht="21.95" customHeight="1">
      <c r="C56" s="35" t="s">
        <v>58</v>
      </c>
      <c r="D56" s="11">
        <f>400000*0.6</f>
        <v>240000</v>
      </c>
    </row>
    <row r="57" spans="1:6" ht="21.95" customHeight="1">
      <c r="A57" s="201" t="s">
        <v>59</v>
      </c>
      <c r="B57" s="201"/>
      <c r="C57" s="201"/>
      <c r="D57" s="201"/>
    </row>
    <row r="58" spans="1:6" ht="21.95" customHeight="1">
      <c r="C58" s="199" t="s">
        <v>60</v>
      </c>
      <c r="D58" s="199"/>
      <c r="E58" s="11">
        <v>80000</v>
      </c>
    </row>
    <row r="59" spans="1:6" ht="21.95" customHeight="1">
      <c r="C59" s="199" t="s">
        <v>61</v>
      </c>
      <c r="D59" s="199"/>
      <c r="E59" s="11">
        <v>60000</v>
      </c>
    </row>
    <row r="60" spans="1:6" ht="21.95" customHeight="1">
      <c r="C60" s="36" t="s">
        <v>62</v>
      </c>
      <c r="D60" s="8"/>
      <c r="E60" s="11">
        <v>120000</v>
      </c>
    </row>
    <row r="61" spans="1:6" ht="21" customHeight="1">
      <c r="C61" s="202" t="s">
        <v>63</v>
      </c>
      <c r="D61" s="203"/>
      <c r="E61" s="11">
        <v>270000</v>
      </c>
    </row>
    <row r="62" spans="1:6" ht="21.95" customHeight="1">
      <c r="A62" s="4" t="s">
        <v>64</v>
      </c>
      <c r="B62" s="1"/>
      <c r="E62" s="37"/>
    </row>
    <row r="63" spans="1:6" ht="21.95" customHeight="1">
      <c r="C63" s="199" t="s">
        <v>65</v>
      </c>
      <c r="D63" s="199"/>
      <c r="E63" s="11">
        <v>90000</v>
      </c>
    </row>
    <row r="64" spans="1:6" ht="21.95" customHeight="1">
      <c r="C64" s="199" t="s">
        <v>66</v>
      </c>
      <c r="D64" s="199"/>
      <c r="E64" s="11">
        <v>60000</v>
      </c>
    </row>
    <row r="65" spans="1:5" ht="21.95" customHeight="1">
      <c r="C65" s="199" t="s">
        <v>67</v>
      </c>
      <c r="D65" s="199"/>
      <c r="E65" s="11">
        <v>40000</v>
      </c>
    </row>
    <row r="66" spans="1:5" ht="21.95" customHeight="1">
      <c r="C66" s="204" t="s">
        <v>68</v>
      </c>
      <c r="D66" s="204"/>
      <c r="E66" s="11">
        <v>80000</v>
      </c>
    </row>
    <row r="67" spans="1:5" ht="21.95" customHeight="1">
      <c r="C67" s="204" t="s">
        <v>69</v>
      </c>
      <c r="D67" s="204"/>
      <c r="E67" s="11">
        <v>210000</v>
      </c>
    </row>
    <row r="68" spans="1:5" ht="21.95" customHeight="1">
      <c r="A68" s="4" t="s">
        <v>70</v>
      </c>
      <c r="B68" s="4"/>
      <c r="C68" s="4"/>
      <c r="D68" s="4"/>
      <c r="E68" s="38"/>
    </row>
    <row r="69" spans="1:5" ht="21.95" customHeight="1">
      <c r="C69" s="34" t="s">
        <v>71</v>
      </c>
      <c r="D69" s="10" t="s">
        <v>72</v>
      </c>
      <c r="E69" s="10" t="s">
        <v>73</v>
      </c>
    </row>
    <row r="70" spans="1:5" ht="21.95" customHeight="1">
      <c r="C70" s="34" t="s">
        <v>74</v>
      </c>
      <c r="D70" s="7">
        <v>43827</v>
      </c>
      <c r="E70" s="7">
        <v>43838</v>
      </c>
    </row>
    <row r="71" spans="1:5" ht="21.95" customHeight="1">
      <c r="C71" s="34" t="s">
        <v>75</v>
      </c>
      <c r="D71" s="10" t="s">
        <v>76</v>
      </c>
      <c r="E71" s="10" t="s">
        <v>77</v>
      </c>
    </row>
    <row r="72" spans="1:5" ht="21.95" customHeight="1">
      <c r="C72" s="34" t="s">
        <v>78</v>
      </c>
      <c r="D72" s="11">
        <v>15000</v>
      </c>
      <c r="E72" s="11">
        <v>40000</v>
      </c>
    </row>
    <row r="73" spans="1:5" ht="21.95" customHeight="1">
      <c r="A73" s="201" t="s">
        <v>79</v>
      </c>
      <c r="B73" s="201"/>
      <c r="C73" s="201"/>
      <c r="D73" s="201"/>
    </row>
    <row r="74" spans="1:5" ht="21.95" customHeight="1">
      <c r="C74" s="34" t="s">
        <v>80</v>
      </c>
      <c r="D74" s="9" t="s">
        <v>81</v>
      </c>
      <c r="E74" s="39" t="s">
        <v>82</v>
      </c>
    </row>
    <row r="75" spans="1:5" ht="21.95" customHeight="1">
      <c r="C75" s="34" t="s">
        <v>83</v>
      </c>
      <c r="D75" s="9" t="s">
        <v>84</v>
      </c>
      <c r="E75" s="39" t="s">
        <v>85</v>
      </c>
    </row>
    <row r="76" spans="1:5" ht="21.95" customHeight="1">
      <c r="C76" s="34" t="s">
        <v>86</v>
      </c>
      <c r="D76" s="11">
        <v>200000</v>
      </c>
      <c r="E76" s="11">
        <v>30000</v>
      </c>
    </row>
    <row r="77" spans="1:5" ht="21.95" customHeight="1">
      <c r="C77" s="12"/>
      <c r="D77" s="12"/>
    </row>
  </sheetData>
  <mergeCells count="14">
    <mergeCell ref="C66:D66"/>
    <mergeCell ref="C67:D67"/>
    <mergeCell ref="A73:D73"/>
    <mergeCell ref="C59:D59"/>
    <mergeCell ref="C61:D61"/>
    <mergeCell ref="C63:D63"/>
    <mergeCell ref="C64:D64"/>
    <mergeCell ref="C65:D65"/>
    <mergeCell ref="C2:F2"/>
    <mergeCell ref="C58:D58"/>
    <mergeCell ref="C11:F11"/>
    <mergeCell ref="C41:F41"/>
    <mergeCell ref="B51:C51"/>
    <mergeCell ref="A57:D57"/>
  </mergeCells>
  <pageMargins left="0" right="0" top="0" bottom="0" header="0" footer="0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showZeros="0" tabSelected="1" topLeftCell="A28" zoomScale="125" zoomScaleNormal="125" zoomScaleSheetLayoutView="110" workbookViewId="0">
      <selection activeCell="G31" sqref="G31"/>
    </sheetView>
  </sheetViews>
  <sheetFormatPr defaultColWidth="9.140625" defaultRowHeight="12.75"/>
  <cols>
    <col min="1" max="1" width="4.5703125" style="194" customWidth="1"/>
    <col min="2" max="2" width="10.28515625" style="167" customWidth="1"/>
    <col min="3" max="3" width="10.7109375" style="44" customWidth="1"/>
    <col min="4" max="4" width="10.85546875" style="44" customWidth="1"/>
    <col min="5" max="5" width="13.85546875" style="44" customWidth="1"/>
    <col min="6" max="6" width="10.42578125" style="44" customWidth="1"/>
    <col min="7" max="7" width="11.42578125" style="44" customWidth="1"/>
    <col min="8" max="9" width="10.7109375" style="44" customWidth="1"/>
    <col min="10" max="10" width="26.5703125" style="44" customWidth="1"/>
    <col min="11" max="11" width="13.140625" style="44" customWidth="1"/>
    <col min="12" max="12" width="10.28515625" style="44" customWidth="1"/>
    <col min="13" max="13" width="9.85546875" style="44" customWidth="1"/>
    <col min="14" max="14" width="12" style="44" customWidth="1"/>
    <col min="15" max="16384" width="9.140625" style="44"/>
  </cols>
  <sheetData>
    <row r="1" spans="1:10" s="42" customFormat="1" ht="18.75" customHeight="1">
      <c r="A1" s="209" t="s">
        <v>87</v>
      </c>
      <c r="B1" s="210"/>
      <c r="C1" s="211"/>
      <c r="D1" s="212" t="s">
        <v>88</v>
      </c>
      <c r="E1" s="213"/>
      <c r="F1" s="213"/>
      <c r="G1" s="213"/>
      <c r="H1" s="214"/>
      <c r="I1" s="40"/>
      <c r="J1" s="41" t="s">
        <v>89</v>
      </c>
    </row>
    <row r="2" spans="1:10" ht="18" customHeight="1" thickBot="1">
      <c r="A2" s="215" t="s">
        <v>90</v>
      </c>
      <c r="B2" s="216"/>
      <c r="C2" s="217"/>
      <c r="D2" s="218" t="s">
        <v>91</v>
      </c>
      <c r="E2" s="219"/>
      <c r="F2" s="219"/>
      <c r="G2" s="219"/>
      <c r="H2" s="220"/>
      <c r="I2" s="43"/>
    </row>
    <row r="3" spans="1:10" ht="20.100000000000001" customHeight="1">
      <c r="A3" s="45"/>
      <c r="B3" s="46" t="s">
        <v>92</v>
      </c>
      <c r="C3" s="47"/>
      <c r="D3" s="47"/>
      <c r="E3" s="47"/>
      <c r="F3" s="47"/>
      <c r="G3" s="47"/>
      <c r="H3" s="48" t="s">
        <v>93</v>
      </c>
      <c r="I3" s="49"/>
    </row>
    <row r="4" spans="1:10" ht="15" customHeight="1">
      <c r="A4" s="50"/>
      <c r="B4" s="51"/>
      <c r="C4" s="52" t="s">
        <v>94</v>
      </c>
      <c r="D4" s="52"/>
      <c r="E4" s="53"/>
      <c r="F4" s="54"/>
      <c r="G4" s="55"/>
      <c r="H4" s="56"/>
      <c r="I4" s="57"/>
    </row>
    <row r="5" spans="1:10" ht="15" customHeight="1">
      <c r="A5" s="50"/>
      <c r="B5" s="58"/>
      <c r="C5" s="58" t="s">
        <v>95</v>
      </c>
      <c r="D5" s="59"/>
      <c r="E5" s="59"/>
      <c r="F5" s="59"/>
      <c r="G5" s="60"/>
      <c r="H5" s="56">
        <f>SUM(G4:G5)</f>
        <v>0</v>
      </c>
      <c r="I5" s="57"/>
    </row>
    <row r="6" spans="1:10" ht="15" customHeight="1">
      <c r="A6" s="50"/>
      <c r="B6" s="61" t="s">
        <v>96</v>
      </c>
      <c r="C6" s="59"/>
      <c r="D6" s="59"/>
      <c r="E6" s="62"/>
      <c r="F6" s="54"/>
      <c r="G6" s="59"/>
      <c r="H6" s="56"/>
      <c r="I6" s="57"/>
    </row>
    <row r="7" spans="1:10" ht="15" customHeight="1">
      <c r="A7" s="50"/>
      <c r="B7" s="61"/>
      <c r="C7" s="63" t="s">
        <v>97</v>
      </c>
      <c r="D7" s="52"/>
      <c r="E7" s="64"/>
      <c r="G7" s="65">
        <f>+'302'!D52</f>
        <v>2000000</v>
      </c>
      <c r="H7" s="56"/>
      <c r="I7" s="57"/>
    </row>
    <row r="8" spans="1:10" ht="15" customHeight="1">
      <c r="A8" s="50"/>
      <c r="B8" s="61"/>
      <c r="C8" s="66" t="s">
        <v>98</v>
      </c>
      <c r="D8" s="52"/>
      <c r="E8" s="64"/>
      <c r="G8" s="67">
        <f>+'302'!D55</f>
        <v>80000</v>
      </c>
      <c r="H8" s="56"/>
      <c r="I8" s="57"/>
    </row>
    <row r="9" spans="1:10" ht="15" customHeight="1">
      <c r="A9" s="50"/>
      <c r="B9" s="61"/>
      <c r="C9" s="66"/>
      <c r="D9" s="52" t="s">
        <v>99</v>
      </c>
      <c r="E9" s="64"/>
      <c r="G9" s="68">
        <f>G7-G8</f>
        <v>1920000</v>
      </c>
      <c r="H9" s="56"/>
      <c r="I9" s="57"/>
    </row>
    <row r="10" spans="1:10" ht="15" customHeight="1">
      <c r="A10" s="50"/>
      <c r="B10" s="61"/>
      <c r="C10" s="66"/>
      <c r="D10" s="69" t="s">
        <v>100</v>
      </c>
      <c r="E10" s="64"/>
      <c r="F10" s="70">
        <f>G9*30%</f>
        <v>576000</v>
      </c>
      <c r="G10" s="68"/>
      <c r="H10" s="56"/>
      <c r="I10" s="57"/>
    </row>
    <row r="11" spans="1:10" ht="15" customHeight="1">
      <c r="A11" s="50"/>
      <c r="B11" s="63"/>
      <c r="D11" s="71" t="s">
        <v>101</v>
      </c>
      <c r="E11" s="72"/>
      <c r="F11" s="73">
        <f>+'302'!D56</f>
        <v>240000</v>
      </c>
      <c r="G11" s="74">
        <f>F10+F11</f>
        <v>816000</v>
      </c>
      <c r="H11" s="56">
        <f>G9-G11</f>
        <v>1104000</v>
      </c>
      <c r="I11" s="57"/>
    </row>
    <row r="12" spans="1:10" ht="15" customHeight="1">
      <c r="A12" s="50"/>
      <c r="B12" s="51" t="s">
        <v>102</v>
      </c>
      <c r="C12" s="58"/>
      <c r="D12" s="59"/>
      <c r="E12" s="75"/>
      <c r="F12" s="59"/>
      <c r="G12" s="59"/>
      <c r="H12" s="56"/>
      <c r="I12" s="57"/>
    </row>
    <row r="13" spans="1:10" ht="15" customHeight="1">
      <c r="A13" s="50"/>
      <c r="B13" s="76" t="s">
        <v>103</v>
      </c>
      <c r="C13" s="64" t="s">
        <v>104</v>
      </c>
      <c r="D13" s="59"/>
      <c r="E13" s="77"/>
      <c r="F13" s="59">
        <f>G12*0.3</f>
        <v>0</v>
      </c>
      <c r="G13" s="78"/>
      <c r="H13" s="56"/>
      <c r="I13" s="57"/>
    </row>
    <row r="14" spans="1:10" ht="15" customHeight="1">
      <c r="A14" s="50"/>
      <c r="B14" s="58"/>
      <c r="C14" s="58" t="s">
        <v>105</v>
      </c>
      <c r="D14" s="59"/>
      <c r="E14" s="75"/>
      <c r="F14" s="59"/>
      <c r="G14" s="67">
        <f>+L43</f>
        <v>355910</v>
      </c>
      <c r="H14" s="79">
        <f>+G14</f>
        <v>355910</v>
      </c>
      <c r="I14" s="80"/>
    </row>
    <row r="15" spans="1:10" ht="15" customHeight="1">
      <c r="A15" s="50"/>
      <c r="B15" s="51" t="s">
        <v>106</v>
      </c>
      <c r="C15" s="59"/>
      <c r="D15" s="59"/>
      <c r="E15" s="59"/>
      <c r="F15" s="59"/>
      <c r="G15" s="59"/>
      <c r="H15" s="56"/>
      <c r="I15" s="57"/>
    </row>
    <row r="16" spans="1:10" ht="16.5" customHeight="1">
      <c r="A16" s="50"/>
      <c r="B16" s="81"/>
      <c r="C16" s="58" t="s">
        <v>107</v>
      </c>
      <c r="D16" s="59"/>
      <c r="E16" s="58"/>
      <c r="F16" s="59"/>
      <c r="G16" s="59"/>
      <c r="H16" s="56"/>
      <c r="I16" s="57"/>
    </row>
    <row r="17" spans="1:12" ht="16.5" customHeight="1">
      <c r="A17" s="50"/>
      <c r="B17" s="81"/>
      <c r="C17" s="58" t="s">
        <v>108</v>
      </c>
      <c r="D17" s="58"/>
      <c r="E17" s="58"/>
      <c r="F17" s="58"/>
      <c r="G17" s="59"/>
      <c r="H17" s="79"/>
      <c r="I17" s="80"/>
    </row>
    <row r="18" spans="1:12" ht="20.100000000000001" customHeight="1">
      <c r="A18" s="50"/>
      <c r="B18" s="51" t="s">
        <v>109</v>
      </c>
      <c r="C18" s="59"/>
      <c r="D18" s="59"/>
      <c r="E18" s="59"/>
      <c r="F18" s="59"/>
      <c r="G18" s="59"/>
      <c r="H18" s="56"/>
      <c r="I18" s="57"/>
    </row>
    <row r="19" spans="1:12" ht="13.5" customHeight="1">
      <c r="A19" s="50"/>
      <c r="B19" s="51"/>
      <c r="C19" s="53" t="s">
        <v>110</v>
      </c>
      <c r="D19" s="59"/>
      <c r="E19" s="59"/>
      <c r="F19" s="59"/>
      <c r="G19" s="65">
        <f>+'302'!E60</f>
        <v>120000</v>
      </c>
      <c r="H19" s="56"/>
      <c r="I19" s="57"/>
      <c r="J19" s="82" t="s">
        <v>111</v>
      </c>
      <c r="K19" s="83"/>
      <c r="L19" s="84"/>
    </row>
    <row r="20" spans="1:12" ht="15.75">
      <c r="A20" s="50"/>
      <c r="B20" s="85"/>
      <c r="C20" s="53" t="s">
        <v>112</v>
      </c>
      <c r="D20" s="53"/>
      <c r="E20" s="53"/>
      <c r="F20" s="59"/>
      <c r="G20" s="65">
        <v>300000</v>
      </c>
      <c r="H20" s="79"/>
      <c r="I20" s="80"/>
      <c r="J20" s="86" t="s">
        <v>113</v>
      </c>
      <c r="K20" s="87">
        <f>+'302'!E58</f>
        <v>80000</v>
      </c>
      <c r="L20" s="84"/>
    </row>
    <row r="21" spans="1:12" ht="15.75">
      <c r="A21" s="50"/>
      <c r="B21" s="85"/>
      <c r="C21" s="53" t="s">
        <v>114</v>
      </c>
      <c r="D21" s="53"/>
      <c r="E21" s="53"/>
      <c r="F21" s="59"/>
      <c r="G21" s="65">
        <f>+K21</f>
        <v>60000</v>
      </c>
      <c r="H21" s="79"/>
      <c r="I21" s="80"/>
      <c r="J21" s="86" t="s">
        <v>115</v>
      </c>
      <c r="K21" s="87">
        <f>+'302'!E59</f>
        <v>60000</v>
      </c>
      <c r="L21" s="84"/>
    </row>
    <row r="22" spans="1:12" ht="15.75">
      <c r="A22" s="50"/>
      <c r="B22" s="85"/>
      <c r="C22" s="88" t="s">
        <v>116</v>
      </c>
      <c r="D22" s="89"/>
      <c r="E22" s="90">
        <f>+K20</f>
        <v>80000</v>
      </c>
      <c r="F22" s="59"/>
      <c r="G22" s="60"/>
      <c r="H22" s="56">
        <f>SUM(G19:G22)</f>
        <v>480000</v>
      </c>
      <c r="I22" s="57"/>
      <c r="J22" s="86"/>
      <c r="K22" s="91"/>
      <c r="L22" s="84"/>
    </row>
    <row r="23" spans="1:12" ht="15" customHeight="1">
      <c r="A23" s="50"/>
      <c r="B23" s="92"/>
      <c r="C23" s="53"/>
      <c r="D23" s="72"/>
      <c r="E23" s="93"/>
      <c r="F23" s="93"/>
      <c r="G23" s="70"/>
      <c r="H23" s="94"/>
      <c r="I23" s="57"/>
      <c r="J23" s="205"/>
      <c r="K23" s="205"/>
      <c r="L23" s="84"/>
    </row>
    <row r="24" spans="1:12" ht="15" customHeight="1">
      <c r="A24" s="50"/>
      <c r="B24" s="51" t="s">
        <v>117</v>
      </c>
      <c r="C24" s="59"/>
      <c r="D24" s="59"/>
      <c r="E24" s="95"/>
      <c r="F24" s="95"/>
      <c r="G24" s="57"/>
      <c r="H24" s="56">
        <f>SUM(H4:H23)</f>
        <v>1939910</v>
      </c>
      <c r="I24" s="57"/>
    </row>
    <row r="25" spans="1:12" ht="15" customHeight="1">
      <c r="A25" s="50"/>
      <c r="B25" s="96" t="s">
        <v>118</v>
      </c>
      <c r="C25" s="59"/>
      <c r="D25" s="59"/>
      <c r="E25" s="59"/>
      <c r="F25" s="59"/>
      <c r="G25" s="59"/>
      <c r="H25" s="56"/>
      <c r="I25" s="57"/>
    </row>
    <row r="26" spans="1:12" ht="15" customHeight="1" thickBot="1">
      <c r="A26" s="50"/>
      <c r="B26" s="97"/>
      <c r="C26" s="51" t="s">
        <v>119</v>
      </c>
      <c r="D26" s="59"/>
      <c r="E26" s="59"/>
      <c r="F26" s="59"/>
      <c r="G26" s="54"/>
      <c r="H26" s="56"/>
      <c r="I26" s="57"/>
      <c r="K26" s="98" t="s">
        <v>120</v>
      </c>
    </row>
    <row r="27" spans="1:12" ht="15" customHeight="1">
      <c r="A27" s="50"/>
      <c r="B27" s="97"/>
      <c r="C27" s="53" t="s">
        <v>121</v>
      </c>
      <c r="D27" s="59"/>
      <c r="E27" s="59"/>
      <c r="F27" s="65">
        <f>+'302'!E63</f>
        <v>90000</v>
      </c>
      <c r="G27" s="54"/>
      <c r="H27" s="56"/>
      <c r="I27" s="57"/>
      <c r="J27" s="99" t="s">
        <v>122</v>
      </c>
      <c r="K27" s="100">
        <f>+'302'!D34</f>
        <v>1072500</v>
      </c>
      <c r="L27" s="101"/>
    </row>
    <row r="28" spans="1:12" ht="15" customHeight="1">
      <c r="A28" s="50"/>
      <c r="B28" s="97"/>
      <c r="C28" s="53" t="s">
        <v>123</v>
      </c>
      <c r="D28" s="59"/>
      <c r="E28" s="59"/>
      <c r="F28" s="65">
        <f>+'302'!E59</f>
        <v>60000</v>
      </c>
      <c r="G28" s="54"/>
      <c r="H28" s="56"/>
      <c r="I28" s="57"/>
      <c r="J28" s="102" t="s">
        <v>124</v>
      </c>
      <c r="K28" s="103">
        <f>+'302'!D36</f>
        <v>-577500</v>
      </c>
      <c r="L28" s="104"/>
    </row>
    <row r="29" spans="1:12" ht="15" customHeight="1">
      <c r="A29" s="50"/>
      <c r="B29" s="97"/>
      <c r="C29" s="53"/>
      <c r="D29" s="59"/>
      <c r="E29" s="59"/>
      <c r="F29" s="105">
        <f>SUM(F27:F28)</f>
        <v>150000</v>
      </c>
      <c r="G29" s="59">
        <f>IF(F29&gt;150000,150000,F29)</f>
        <v>150000</v>
      </c>
      <c r="H29" s="56"/>
      <c r="I29" s="57"/>
      <c r="J29" s="102" t="s">
        <v>125</v>
      </c>
      <c r="K29" s="103">
        <f>+'302'!D35</f>
        <v>198000</v>
      </c>
      <c r="L29" s="106">
        <f>(K27+K28+K29)*15%</f>
        <v>103950</v>
      </c>
    </row>
    <row r="30" spans="1:12" ht="15" customHeight="1">
      <c r="A30" s="50"/>
      <c r="B30" s="97"/>
      <c r="C30" s="107" t="s">
        <v>126</v>
      </c>
      <c r="D30" s="59"/>
      <c r="E30" s="59"/>
      <c r="F30" s="108">
        <v>30000</v>
      </c>
      <c r="G30" s="59"/>
      <c r="H30" s="56"/>
      <c r="I30" s="57"/>
      <c r="J30" s="102" t="s">
        <v>127</v>
      </c>
      <c r="K30" s="109">
        <f>+'302'!D37</f>
        <v>132000</v>
      </c>
      <c r="L30" s="110">
        <f>K30*15%/2</f>
        <v>9900</v>
      </c>
    </row>
    <row r="31" spans="1:12" ht="15" customHeight="1">
      <c r="A31" s="50"/>
      <c r="B31" s="97"/>
      <c r="C31" s="107" t="s">
        <v>128</v>
      </c>
      <c r="D31" s="59"/>
      <c r="E31" s="59"/>
      <c r="F31" s="57"/>
      <c r="G31" s="59">
        <v>50000</v>
      </c>
      <c r="H31" s="56"/>
      <c r="I31" s="57"/>
      <c r="J31" s="102" t="s">
        <v>129</v>
      </c>
      <c r="K31" s="111">
        <v>0</v>
      </c>
      <c r="L31" s="112"/>
    </row>
    <row r="32" spans="1:12" ht="15" customHeight="1" thickBot="1">
      <c r="A32" s="50"/>
      <c r="B32" s="97"/>
      <c r="C32" s="107" t="s">
        <v>130</v>
      </c>
      <c r="D32" s="59"/>
      <c r="E32" s="113">
        <v>40000</v>
      </c>
      <c r="F32" s="57"/>
      <c r="G32" s="108">
        <v>25000</v>
      </c>
      <c r="H32" s="56"/>
      <c r="I32" s="57"/>
      <c r="J32" s="114" t="s">
        <v>131</v>
      </c>
      <c r="K32" s="115"/>
      <c r="L32" s="116">
        <f>SUM(L29:L31)</f>
        <v>113850</v>
      </c>
    </row>
    <row r="33" spans="1:13" ht="15" customHeight="1">
      <c r="A33" s="50"/>
      <c r="B33" s="97"/>
      <c r="C33" s="107" t="s">
        <v>132</v>
      </c>
      <c r="D33" s="59"/>
      <c r="E33" s="113"/>
      <c r="F33" s="57"/>
      <c r="G33" s="108">
        <f>+'302'!E67</f>
        <v>210000</v>
      </c>
      <c r="H33" s="56"/>
      <c r="I33" s="57"/>
      <c r="J33" s="171"/>
      <c r="K33" s="171"/>
      <c r="L33" s="197"/>
    </row>
    <row r="34" spans="1:13" ht="15" customHeight="1" thickBot="1">
      <c r="A34" s="50"/>
      <c r="B34" s="117"/>
      <c r="C34" s="107" t="s">
        <v>133</v>
      </c>
      <c r="D34" s="118"/>
      <c r="E34" s="119"/>
      <c r="F34" s="95"/>
      <c r="G34" s="70">
        <f>IF(G19&gt;10000,10000,G19)</f>
        <v>10000</v>
      </c>
      <c r="H34" s="56"/>
      <c r="I34" s="57"/>
    </row>
    <row r="35" spans="1:13">
      <c r="A35" s="50"/>
      <c r="B35" s="58"/>
      <c r="C35" s="59"/>
      <c r="D35" s="59"/>
      <c r="E35" s="59"/>
      <c r="F35" s="59"/>
      <c r="G35" s="59"/>
      <c r="H35" s="56">
        <f>SUM(G29:G34)</f>
        <v>445000</v>
      </c>
      <c r="I35" s="57"/>
      <c r="J35" s="120" t="s">
        <v>134</v>
      </c>
      <c r="K35" s="121"/>
      <c r="L35" s="122">
        <f>+'302'!D24</f>
        <v>82700</v>
      </c>
    </row>
    <row r="36" spans="1:13" ht="15.75" customHeight="1" thickBot="1">
      <c r="A36" s="50"/>
      <c r="B36" s="123" t="s">
        <v>135</v>
      </c>
      <c r="C36" s="59"/>
      <c r="D36" s="59"/>
      <c r="E36" s="124">
        <f>IF((H24-H35)&lt;0,0,(H24-H35))</f>
        <v>1494910</v>
      </c>
      <c r="F36" s="125" t="s">
        <v>136</v>
      </c>
      <c r="G36" s="126"/>
      <c r="H36" s="127">
        <f>ROUND((E36/10),0)*10</f>
        <v>1494910</v>
      </c>
      <c r="I36" s="128"/>
      <c r="J36" s="129" t="s">
        <v>137</v>
      </c>
      <c r="K36" s="130"/>
      <c r="L36" s="131"/>
    </row>
    <row r="37" spans="1:13" ht="15" customHeight="1" thickTop="1">
      <c r="A37" s="50"/>
      <c r="B37" s="107" t="s">
        <v>138</v>
      </c>
      <c r="C37" s="59"/>
      <c r="D37" s="59"/>
      <c r="E37" s="132" t="s">
        <v>139</v>
      </c>
      <c r="F37" s="133" t="s">
        <v>140</v>
      </c>
      <c r="G37" s="132" t="s">
        <v>141</v>
      </c>
      <c r="H37" s="134"/>
      <c r="I37" s="135"/>
      <c r="J37" s="136" t="s">
        <v>142</v>
      </c>
      <c r="K37" s="137">
        <f>+'302'!E27</f>
        <v>15000</v>
      </c>
      <c r="L37" s="138"/>
    </row>
    <row r="38" spans="1:13" ht="15" customHeight="1">
      <c r="A38" s="50"/>
      <c r="B38" s="139">
        <v>23752</v>
      </c>
      <c r="C38" s="140">
        <f>IF(B38&lt;21277,"Sr Citizen",0)</f>
        <v>0</v>
      </c>
      <c r="D38" s="58" t="s">
        <v>143</v>
      </c>
      <c r="E38" s="108">
        <f>+H36</f>
        <v>1494910</v>
      </c>
      <c r="F38" s="141"/>
      <c r="G38" s="59">
        <f>IF(+C38="Sr Citizen",ROUND(IF(E38&gt;1000000,(((E38-1000000)*0.3)+110000),IF(E38&gt;500000,(((E38-500000)*0.2)+10000),IF(E38&gt;300000,((E38-300000)*0.05),0))),0),ROUND(IF(E38&gt;1000000,(((E38-1000000)*0.3)+112500),IF(E38&gt;500000,(((E38-500000)*0.2)+12500),IF(E38&gt;250000,((E38-250000)*0.05),0))),0))</f>
        <v>260973</v>
      </c>
      <c r="H38" s="142"/>
      <c r="I38" s="58"/>
      <c r="J38" s="136" t="s">
        <v>144</v>
      </c>
      <c r="K38" s="137">
        <f>+'302'!E28</f>
        <v>65000</v>
      </c>
      <c r="L38" s="131"/>
      <c r="M38" s="44">
        <v>0</v>
      </c>
    </row>
    <row r="39" spans="1:13" ht="15" customHeight="1">
      <c r="A39" s="50"/>
      <c r="B39" s="58"/>
      <c r="C39" s="143"/>
      <c r="D39" s="144" t="s">
        <v>145</v>
      </c>
      <c r="E39" s="145"/>
      <c r="F39" s="146">
        <v>0.2</v>
      </c>
      <c r="G39" s="147">
        <f>ROUND(E39*F39,0)</f>
        <v>0</v>
      </c>
      <c r="H39" s="148">
        <f>G38+G39</f>
        <v>260973</v>
      </c>
      <c r="I39" s="149"/>
      <c r="J39" s="136" t="s">
        <v>146</v>
      </c>
      <c r="K39" s="137">
        <f>+'302'!E29</f>
        <v>5000</v>
      </c>
      <c r="L39" s="131"/>
    </row>
    <row r="40" spans="1:13" ht="15" customHeight="1">
      <c r="A40" s="50"/>
      <c r="B40" s="150" t="s">
        <v>147</v>
      </c>
      <c r="C40" s="143"/>
      <c r="D40" s="144"/>
      <c r="E40" s="145"/>
      <c r="F40" s="146"/>
      <c r="G40" s="151"/>
      <c r="H40" s="148">
        <f>IF(H36&gt;500000,0,IF(H39&gt;12500,12500,H39))*-1</f>
        <v>0</v>
      </c>
      <c r="I40" s="149"/>
      <c r="J40" s="136" t="s">
        <v>148</v>
      </c>
      <c r="K40" s="152">
        <v>27060</v>
      </c>
      <c r="L40" s="153">
        <f>SUM(K37:K40)</f>
        <v>112060</v>
      </c>
    </row>
    <row r="41" spans="1:13" ht="15" customHeight="1">
      <c r="A41" s="50"/>
      <c r="B41" s="154" t="s">
        <v>149</v>
      </c>
      <c r="C41" s="155"/>
      <c r="D41" s="156"/>
      <c r="E41" s="157"/>
      <c r="F41" s="59"/>
      <c r="G41" s="158"/>
      <c r="H41" s="159">
        <f>IF(H36&gt;10000000,H39*15%,IF(H36&gt;5000000,H39*10%,0))</f>
        <v>0</v>
      </c>
      <c r="I41" s="149"/>
      <c r="J41" s="160" t="s">
        <v>150</v>
      </c>
      <c r="K41" s="130"/>
      <c r="L41" s="153">
        <f>+'302'!D23</f>
        <v>275000</v>
      </c>
    </row>
    <row r="42" spans="1:13" ht="15" customHeight="1">
      <c r="A42" s="50"/>
      <c r="B42" s="59"/>
      <c r="C42" s="155"/>
      <c r="D42" s="59"/>
      <c r="E42" s="157"/>
      <c r="F42" s="161"/>
      <c r="G42" s="158"/>
      <c r="H42" s="148">
        <f>SUM(H39:H41)</f>
        <v>260973</v>
      </c>
      <c r="I42" s="149"/>
      <c r="J42" s="136" t="s">
        <v>151</v>
      </c>
      <c r="K42" s="130"/>
      <c r="L42" s="153">
        <f>+L32*-1</f>
        <v>-113850</v>
      </c>
    </row>
    <row r="43" spans="1:13" ht="15" customHeight="1" thickBot="1">
      <c r="A43" s="50"/>
      <c r="B43" s="58" t="s">
        <v>152</v>
      </c>
      <c r="C43" s="59"/>
      <c r="D43" s="141"/>
      <c r="E43" s="162"/>
      <c r="F43" s="59"/>
      <c r="G43" s="95"/>
      <c r="H43" s="163">
        <f>ROUND((H42)*0.04,0)</f>
        <v>10439</v>
      </c>
      <c r="I43" s="158"/>
      <c r="J43" s="164" t="s">
        <v>153</v>
      </c>
      <c r="K43" s="165"/>
      <c r="L43" s="166">
        <f>SUM(L35:L42)</f>
        <v>355910</v>
      </c>
      <c r="M43" s="167"/>
    </row>
    <row r="44" spans="1:13" ht="15" customHeight="1">
      <c r="A44" s="50"/>
      <c r="B44" s="107" t="s">
        <v>154</v>
      </c>
      <c r="C44" s="59"/>
      <c r="D44" s="141"/>
      <c r="E44" s="162"/>
      <c r="F44" s="59"/>
      <c r="G44" s="95"/>
      <c r="H44" s="168">
        <f>SUM(H42:H43)</f>
        <v>271412</v>
      </c>
      <c r="I44" s="169"/>
      <c r="M44" s="167"/>
    </row>
    <row r="45" spans="1:13" ht="15" customHeight="1">
      <c r="A45" s="50"/>
      <c r="B45" s="53" t="s">
        <v>155</v>
      </c>
      <c r="C45" s="59"/>
      <c r="D45" s="141"/>
      <c r="E45" s="162"/>
      <c r="F45" s="59"/>
      <c r="G45" s="95"/>
      <c r="H45" s="159"/>
      <c r="I45" s="149"/>
      <c r="J45" s="170"/>
      <c r="K45" s="170"/>
      <c r="L45" s="171"/>
      <c r="M45" s="167"/>
    </row>
    <row r="46" spans="1:13" ht="15" customHeight="1">
      <c r="A46" s="50"/>
      <c r="B46" s="172"/>
      <c r="C46" s="59"/>
      <c r="D46" s="141"/>
      <c r="E46" s="162"/>
      <c r="F46" s="59"/>
      <c r="G46" s="95"/>
      <c r="H46" s="168">
        <f>H44+H45</f>
        <v>271412</v>
      </c>
      <c r="I46" s="169"/>
      <c r="J46" s="170"/>
      <c r="K46" s="170"/>
      <c r="L46" s="171"/>
      <c r="M46" s="167"/>
    </row>
    <row r="47" spans="1:13" ht="15" customHeight="1">
      <c r="A47" s="50"/>
      <c r="B47" s="51" t="s">
        <v>156</v>
      </c>
      <c r="C47" s="95"/>
      <c r="D47" s="95"/>
      <c r="E47" s="95"/>
      <c r="F47" s="95"/>
      <c r="G47" s="95"/>
      <c r="H47" s="173"/>
      <c r="I47" s="174"/>
      <c r="J47" s="170"/>
      <c r="K47" s="170"/>
      <c r="L47" s="171"/>
      <c r="M47" s="167"/>
    </row>
    <row r="48" spans="1:13" ht="15" customHeight="1">
      <c r="A48" s="50"/>
      <c r="B48" s="175">
        <v>43827</v>
      </c>
      <c r="C48" s="206" t="s">
        <v>157</v>
      </c>
      <c r="D48" s="206"/>
      <c r="E48" s="176"/>
      <c r="F48" s="177"/>
      <c r="G48" s="65">
        <f>+'302'!D72</f>
        <v>15000</v>
      </c>
      <c r="H48" s="56"/>
      <c r="I48" s="57"/>
      <c r="J48" s="170"/>
      <c r="K48" s="170"/>
      <c r="L48" s="171"/>
      <c r="M48" s="167"/>
    </row>
    <row r="49" spans="1:13" ht="15" customHeight="1">
      <c r="A49" s="50"/>
      <c r="B49" s="175">
        <v>43838</v>
      </c>
      <c r="C49" s="206" t="s">
        <v>157</v>
      </c>
      <c r="D49" s="206"/>
      <c r="E49" s="178"/>
      <c r="F49" s="177"/>
      <c r="G49" s="65">
        <f>+'302'!E72</f>
        <v>40000</v>
      </c>
      <c r="H49" s="56"/>
      <c r="I49" s="57"/>
      <c r="J49" s="170"/>
      <c r="K49" s="170"/>
      <c r="L49" s="171"/>
      <c r="M49" s="167"/>
    </row>
    <row r="50" spans="1:13" ht="15" customHeight="1">
      <c r="A50" s="50"/>
      <c r="B50" s="175"/>
      <c r="C50" s="206" t="s">
        <v>158</v>
      </c>
      <c r="D50" s="206"/>
      <c r="E50" s="176" t="s">
        <v>159</v>
      </c>
      <c r="F50" s="177"/>
      <c r="G50" s="65">
        <f>+'302'!D76</f>
        <v>200000</v>
      </c>
      <c r="H50" s="56"/>
      <c r="I50" s="57"/>
      <c r="J50" s="170"/>
      <c r="K50" s="170"/>
      <c r="L50" s="171"/>
      <c r="M50" s="167"/>
    </row>
    <row r="51" spans="1:13" ht="15" customHeight="1" thickBot="1">
      <c r="A51" s="179"/>
      <c r="B51" s="180"/>
      <c r="C51" s="207" t="s">
        <v>160</v>
      </c>
      <c r="D51" s="207"/>
      <c r="E51" s="181" t="s">
        <v>161</v>
      </c>
      <c r="F51" s="182"/>
      <c r="G51" s="65">
        <f>+'302'!E76</f>
        <v>30000</v>
      </c>
      <c r="H51" s="183">
        <f>SUM(G48:G51)</f>
        <v>285000</v>
      </c>
      <c r="I51" s="57"/>
      <c r="J51" s="170"/>
      <c r="K51" s="170"/>
      <c r="L51" s="171"/>
      <c r="M51" s="167"/>
    </row>
    <row r="52" spans="1:13" ht="18" customHeight="1" thickBot="1">
      <c r="A52" s="184"/>
      <c r="B52" s="185" t="str">
        <f>IF(H52=0,"TAX  PAYABLE / REFUND ",IF(H52&lt;0,"REFUND","TAX  PAYABLE"))</f>
        <v>REFUND</v>
      </c>
      <c r="C52" s="186"/>
      <c r="D52" s="187">
        <v>44227</v>
      </c>
      <c r="E52" s="188"/>
      <c r="F52" s="189" t="s">
        <v>162</v>
      </c>
      <c r="G52" s="190"/>
      <c r="H52" s="191">
        <f>H46-H51</f>
        <v>-13588</v>
      </c>
      <c r="I52" s="57"/>
      <c r="J52" s="170"/>
      <c r="K52" s="170"/>
      <c r="L52" s="171"/>
      <c r="M52" s="167"/>
    </row>
    <row r="53" spans="1:13" ht="12.75" customHeight="1">
      <c r="A53" s="208">
        <f ca="1">TODAY()</f>
        <v>44237</v>
      </c>
      <c r="B53" s="208"/>
      <c r="E53" s="192"/>
      <c r="F53" s="192"/>
      <c r="G53" s="192"/>
      <c r="H53" s="193" t="s">
        <v>163</v>
      </c>
      <c r="I53" s="193"/>
      <c r="J53" s="170"/>
      <c r="K53" s="170"/>
      <c r="L53" s="171"/>
      <c r="M53" s="167"/>
    </row>
    <row r="54" spans="1:13">
      <c r="G54" s="195" t="s">
        <v>164</v>
      </c>
      <c r="H54" s="196" t="s">
        <v>103</v>
      </c>
      <c r="I54" s="196"/>
      <c r="J54" s="170"/>
      <c r="K54" s="170"/>
      <c r="L54" s="54"/>
      <c r="M54" s="167"/>
    </row>
  </sheetData>
  <mergeCells count="10">
    <mergeCell ref="A53:B53"/>
    <mergeCell ref="A1:C1"/>
    <mergeCell ref="D1:H1"/>
    <mergeCell ref="A2:C2"/>
    <mergeCell ref="D2:H2"/>
    <mergeCell ref="J23:K23"/>
    <mergeCell ref="C48:D48"/>
    <mergeCell ref="C49:D49"/>
    <mergeCell ref="C50:D50"/>
    <mergeCell ref="C51:D51"/>
  </mergeCells>
  <dataValidations count="1">
    <dataValidation type="list" errorStyle="information" allowBlank="1" showInputMessage="1" showErrorMessage="1" sqref="D4">
      <formula1>"SALARY RECEIVED, PENSION RECEIVED"</formula1>
    </dataValidation>
  </dataValidations>
  <printOptions horizontalCentered="1" verticalCentered="1"/>
  <pageMargins left="0.39370078740157499" right="0.196850393700787" top="0.196850393700787" bottom="0.196850393700787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302</vt:lpstr>
      <vt:lpstr>302+</vt:lpstr>
      <vt:lpstr>'302+'!Print_Area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Rathore</dc:creator>
  <cp:lastModifiedBy>Rathore</cp:lastModifiedBy>
  <dcterms:created xsi:type="dcterms:W3CDTF">2021-02-10T01:41:15Z</dcterms:created>
  <dcterms:modified xsi:type="dcterms:W3CDTF">2021-02-10T01:50:23Z</dcterms:modified>
</cp:coreProperties>
</file>